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699bf03a6e4c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总览" sheetId="1" r:id="R6a6df6b5cf41402c"/>
    <x:sheet xmlns:r="http://schemas.openxmlformats.org/officeDocument/2006/relationships" name="BOM明细" sheetId="2" r:id="Rd904555a030e4b62"/>
    <x:sheet xmlns:r="http://schemas.openxmlformats.org/officeDocument/2006/relationships" name="续航预算" sheetId="3" r:id="R80585e0238c349f9"/>
    <x:sheet xmlns:r="http://schemas.openxmlformats.org/officeDocument/2006/relationships" name="制造与研发" sheetId="4" r:id="R0ab5a36738fc4a06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9">
    <x:numFmt numFmtId="200" formatCode="#,##0.0"/>
    <x:numFmt numFmtId="201" formatCode="0.00"/>
    <x:numFmt numFmtId="202" formatCode="#,##0.00"/>
    <x:numFmt numFmtId="203" formatCode="#,##0"/>
    <x:numFmt numFmtId="204" formatCode="0.0"/>
    <x:numFmt numFmtId="205" formatCode="0.0%"/>
    <x:numFmt numFmtId="206" formatCode="0%"/>
    <x:numFmt numFmtId="207" formatCode="0.00000"/>
    <x:numFmt numFmtId="208" formatCode="0.000"/>
  </x:numFmts>
  <x:fonts count="6">
    <x:font>
      <x:sz val="11"/>
      <x:name val="Carlito"/>
    </x:font>
    <x:font>
      <x:sz val="10"/>
      <x:color rgb="FF20323B"/>
      <x:name val="Arial"/>
    </x:font>
    <x:font>
      <x:b/>
      <x:sz val="16"/>
      <x:color rgb="FF20323B"/>
      <x:name val="Arial"/>
    </x:font>
    <x:font>
      <x:b/>
      <x:sz val="10"/>
      <x:color rgb="FFFFFFFF"/>
      <x:name val="Arial"/>
    </x:font>
    <x:font>
      <x:sz val="10"/>
      <x:color rgb="FF315A93"/>
      <x:name val="Arial"/>
    </x:font>
    <x:font>
      <x:b/>
      <x:sz val="10"/>
      <x:color rgb="FF20323B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20323B"/>
      </x:patternFill>
    </x:fill>
    <x:fill>
      <x:patternFill patternType="solid">
        <x:fgColor rgb="FFFFF2CC"/>
      </x:patternFill>
    </x:fill>
    <x:fill>
      <x:patternFill patternType="solid">
        <x:fgColor rgb="FFE8EEF1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n">
        <x:color rgb="FFB9C6CC"/>
      </x:bottom>
      <x:diagonal/>
    </x:border>
    <x:border>
      <x:left/>
      <x:right/>
      <x:top style="thin">
        <x:color rgb="FFB9C6CC"/>
      </x:top>
      <x:bottom/>
      <x:diagonal/>
    </x:border>
    <x:border>
      <x:left/>
      <x:right/>
      <x:top style="thin">
        <x:color rgb="FFAABAC4"/>
      </x:top>
      <x:bottom/>
      <x:diagonal/>
    </x:border>
  </x:borders>
  <x:cellStyleXfs count="1">
    <x:xf numFmtId="0" fontId="0" fillId="0" borderId="0"/>
  </x:cellStyleXfs>
  <x:cellXfs count="62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horizontal="center" vertical="center"/>
    </x:xf>
    <x:xf numFmtId="0" fontId="1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/>
    </x:xf>
    <x:xf numFmtId="200" fontId="4" fillId="3" borderId="0" xfId="0" applyNumberFormat="1" applyFont="1" applyFill="1" applyBorder="1" applyAlignment="1">
      <x:alignment vertical="center"/>
    </x:xf>
    <x:xf numFmtId="200" fontId="1" fillId="0" borderId="0" xfId="0" applyNumberFormat="1" applyFont="1" applyFill="1" applyBorder="1" applyAlignment="1">
      <x:alignment vertical="center"/>
    </x:xf>
    <x:xf numFmtId="201" fontId="4" fillId="3" borderId="0" xfId="0" applyNumberFormat="1" applyFont="1" applyFill="1" applyBorder="1" applyAlignment="1">
      <x:alignment vertical="center"/>
    </x:xf>
    <x:xf numFmtId="201" fontId="1" fillId="0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horizontal="right" vertical="center"/>
    </x:xf>
    <x:xf numFmtId="0" fontId="1" fillId="0" borderId="0" xfId="0" applyNumberFormat="1" applyFont="1" applyFill="1" applyBorder="1" applyAlignment="1">
      <x:alignment horizontal="right" vertical="center"/>
    </x:xf>
    <x:xf numFmtId="200" fontId="4" fillId="3" borderId="0" xfId="0" applyNumberFormat="1" applyFont="1" applyFill="1" applyBorder="1" applyAlignment="1">
      <x:alignment horizontal="right" vertical="center"/>
    </x:xf>
    <x:xf numFmtId="200" fontId="1" fillId="0" borderId="0" xfId="0" applyNumberFormat="1" applyFont="1" applyFill="1" applyBorder="1" applyAlignment="1">
      <x:alignment horizontal="right" vertical="center"/>
    </x:xf>
    <x:xf numFmtId="201" fontId="4" fillId="3" borderId="0" xfId="0" applyNumberFormat="1" applyFont="1" applyFill="1" applyBorder="1" applyAlignment="1">
      <x:alignment horizontal="right" vertical="center"/>
    </x:xf>
    <x:xf numFmtId="201" fontId="1" fillId="0" borderId="0" xfId="0" applyNumberFormat="1" applyFont="1" applyFill="1" applyBorder="1" applyAlignment="1">
      <x:alignment horizontal="right" vertical="center"/>
    </x:xf>
    <x:xf numFmtId="0" fontId="1" fillId="0" borderId="0" xfId="0" applyNumberFormat="1" applyFont="1" applyFill="1" applyBorder="1" applyAlignment="1">
      <x:alignment vertical="center" wrapText="1"/>
    </x:xf>
    <x:xf numFmtId="0" fontId="1" fillId="0" borderId="2" xfId="0" applyNumberFormat="1" applyFont="1" applyFill="1" applyBorder="1" applyAlignment="1">
      <x:alignment vertical="center"/>
    </x:xf>
    <x:xf numFmtId="0" fontId="4" fillId="3" borderId="2" xfId="0" applyNumberFormat="1" applyFont="1" applyFill="1" applyBorder="1" applyAlignment="1">
      <x:alignment horizontal="right" vertical="center"/>
    </x:xf>
    <x:xf numFmtId="0" fontId="1" fillId="0" borderId="2" xfId="0" applyNumberFormat="1" applyFont="1" applyFill="1" applyBorder="1" applyAlignment="1">
      <x:alignment horizontal="right" vertical="center"/>
    </x:xf>
    <x:xf numFmtId="200" fontId="4" fillId="3" borderId="2" xfId="0" applyNumberFormat="1" applyFont="1" applyFill="1" applyBorder="1" applyAlignment="1">
      <x:alignment horizontal="right" vertical="center"/>
    </x:xf>
    <x:xf numFmtId="200" fontId="1" fillId="0" borderId="2" xfId="0" applyNumberFormat="1" applyFont="1" applyFill="1" applyBorder="1" applyAlignment="1">
      <x:alignment horizontal="right" vertical="center"/>
    </x:xf>
    <x:xf numFmtId="201" fontId="4" fillId="3" borderId="2" xfId="0" applyNumberFormat="1" applyFont="1" applyFill="1" applyBorder="1" applyAlignment="1">
      <x:alignment horizontal="right" vertical="center"/>
    </x:xf>
    <x:xf numFmtId="201" fontId="1" fillId="0" borderId="2" xfId="0" applyNumberFormat="1" applyFont="1" applyFill="1" applyBorder="1" applyAlignment="1">
      <x:alignment horizontal="right" vertical="center"/>
    </x:xf>
    <x:xf numFmtId="0" fontId="1" fillId="0" borderId="2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/>
    </x:xf>
    <x:xf numFmtId="0" fontId="5" fillId="4" borderId="0" xfId="0" applyNumberFormat="1" applyFont="1" applyFill="1" applyBorder="1" applyAlignment="1">
      <x:alignment vertical="center"/>
    </x:xf>
    <x:xf numFmtId="0" fontId="5" fillId="4" borderId="3" xfId="0" applyNumberFormat="1" applyFont="1" applyFill="1" applyBorder="1" applyAlignment="1">
      <x:alignment vertical="center"/>
    </x:xf>
    <x:xf numFmtId="202" fontId="5" fillId="4" borderId="3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203" fontId="4" fillId="3" borderId="0" xfId="0" applyNumberFormat="1" applyFont="1" applyFill="1" applyBorder="1" applyAlignment="1">
      <x:alignment vertical="center"/>
    </x:xf>
    <x:xf numFmtId="203" fontId="1" fillId="0" borderId="0" xfId="0" applyNumberFormat="1" applyFont="1" applyFill="1" applyBorder="1" applyAlignment="1">
      <x:alignment vertical="center"/>
    </x:xf>
    <x:xf numFmtId="203" fontId="5" fillId="4" borderId="3" xfId="0" applyNumberFormat="1" applyFont="1" applyFill="1" applyBorder="1" applyAlignment="1">
      <x:alignment vertical="center"/>
    </x:xf>
    <x:xf numFmtId="203" fontId="5" fillId="4" borderId="0" xfId="0" applyNumberFormat="1" applyFont="1" applyFill="1" applyBorder="1" applyAlignment="1">
      <x:alignment vertical="center"/>
    </x:xf>
    <x:xf numFmtId="204" fontId="1" fillId="0" borderId="0" xfId="0" applyNumberFormat="1" applyFont="1" applyFill="1" applyBorder="1" applyAlignment="1">
      <x:alignment vertical="center"/>
    </x:xf>
    <x:xf numFmtId="204" fontId="5" fillId="4" borderId="3" xfId="0" applyNumberFormat="1" applyFont="1" applyFill="1" applyBorder="1" applyAlignment="1">
      <x:alignment vertical="center"/>
    </x:xf>
    <x:xf numFmtId="205" fontId="1" fillId="0" borderId="0" xfId="0" applyNumberFormat="1" applyFont="1" applyFill="1" applyBorder="1" applyAlignment="1">
      <x:alignment vertical="center"/>
    </x:xf>
    <x:xf numFmtId="203" fontId="1" fillId="0" borderId="0" xfId="0" applyNumberFormat="1" applyFont="1" applyFill="1" applyBorder="1" applyAlignment="1">
      <x:alignment horizontal="right" vertical="center"/>
    </x:xf>
    <x:xf numFmtId="204" fontId="1" fillId="0" borderId="0" xfId="0" applyNumberFormat="1" applyFont="1" applyFill="1" applyBorder="1" applyAlignment="1">
      <x:alignment horizontal="right" vertical="center"/>
    </x:xf>
    <x:xf numFmtId="205" fontId="1" fillId="0" borderId="0" xfId="0" applyNumberFormat="1" applyFont="1" applyFill="1" applyBorder="1" applyAlignment="1">
      <x:alignment horizontal="right" vertical="center"/>
    </x:xf>
    <x:xf numFmtId="203" fontId="5" fillId="4" borderId="3" xfId="0" applyNumberFormat="1" applyFont="1" applyFill="1" applyBorder="1" applyAlignment="1">
      <x:alignment horizontal="right" vertical="center"/>
    </x:xf>
    <x:xf numFmtId="204" fontId="5" fillId="4" borderId="3" xfId="0" applyNumberFormat="1" applyFont="1" applyFill="1" applyBorder="1" applyAlignment="1">
      <x:alignment horizontal="right" vertical="center"/>
    </x:xf>
    <x:xf numFmtId="0" fontId="5" fillId="4" borderId="3" xfId="0" applyNumberFormat="1" applyFont="1" applyFill="1" applyBorder="1" applyAlignment="1">
      <x:alignment horizontal="right" vertical="center"/>
    </x:xf>
    <x:xf numFmtId="203" fontId="5" fillId="4" borderId="0" xfId="0" applyNumberFormat="1" applyFont="1" applyFill="1" applyBorder="1" applyAlignment="1">
      <x:alignment horizontal="right" vertical="center"/>
    </x:xf>
    <x:xf numFmtId="0" fontId="5" fillId="4" borderId="0" xfId="0" applyNumberFormat="1" applyFont="1" applyFill="1" applyBorder="1" applyAlignment="1">
      <x:alignment horizontal="right" vertical="center"/>
    </x:xf>
    <x:xf numFmtId="0" fontId="5" fillId="4" borderId="3" xfId="0" applyNumberFormat="1" applyFont="1" applyFill="1" applyBorder="1" applyAlignment="1">
      <x:alignment vertical="center" wrapText="1"/>
    </x:xf>
    <x:xf numFmtId="0" fontId="5" fillId="4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/>
    </x:xf>
    <x:xf numFmtId="204" fontId="4" fillId="3" borderId="0" xfId="0" applyNumberFormat="1" applyFont="1" applyFill="1" applyBorder="1" applyAlignment="1">
      <x:alignment vertical="center"/>
    </x:xf>
    <x:xf numFmtId="206" fontId="4" fillId="3" borderId="0" xfId="0" applyNumberFormat="1" applyFont="1" applyFill="1" applyBorder="1" applyAlignment="1">
      <x:alignment vertical="center"/>
    </x:xf>
    <x:xf numFmtId="207" fontId="4" fillId="3" borderId="0" xfId="0" applyNumberFormat="1" applyFont="1" applyFill="1" applyBorder="1" applyAlignment="1">
      <x:alignment vertical="center"/>
    </x:xf>
    <x:xf numFmtId="208" fontId="1" fillId="0" borderId="0" xfId="0" applyNumberFormat="1" applyFont="1" applyFill="1" applyBorder="1" applyAlignment="1">
      <x:alignment vertical="center"/>
    </x:xf>
    <x:xf numFmtId="201" fontId="1" fillId="4" borderId="0" xfId="0" applyNumberFormat="1" applyFont="1" applyFill="1" applyBorder="1" applyAlignment="1">
      <x:alignment vertical="center"/>
    </x:xf>
    <x:xf numFmtId="201" fontId="5" fillId="4" borderId="0" xfId="0" applyNumberFormat="1" applyFont="1" applyFill="1" applyBorder="1" applyAlignment="1">
      <x:alignment vertical="center"/>
    </x:xf>
    <x:xf numFmtId="201" fontId="5" fillId="4" borderId="3" xfId="0" applyNumberFormat="1" applyFont="1" applyFill="1" applyBorder="1" applyAlignment="1">
      <x:alignment vertical="center"/>
    </x:xf>
    <x:xf numFmtId="205" fontId="4" fillId="3" borderId="0" xfId="0" applyNumberFormat="1" applyFont="1" applyFill="1" applyBorder="1" applyAlignment="1">
      <x:alignment vertical="center"/>
    </x:xf>
    <x:xf numFmtId="203" fontId="3" fillId="2" borderId="0" xfId="0" applyNumberFormat="1" applyFont="1" applyFill="1" applyBorder="1" applyAlignment="1">
      <x:alignment horizontal="center" vertical="center"/>
    </x:xf>
    <x:xf numFmtId="0" fontId="3" fillId="2" borderId="0" xfId="0" applyNumberFormat="1" applyFont="1" applyFill="1" applyBorder="1" applyAlignment="1">
      <x:alignment horizontal="center" vertical="center" wrapText="1"/>
    </x:xf>
  </x:cellXfs>
  <x:cellStyles count="1">
    <x:cellStyle name="Normal" xfId="0"/>
  </x:cellStyles>
  <x:dxfs count="3">
    <x:dxf>
      <x:font>
        <x:b/>
        <x:color rgb="FF9C2F21"/>
      </x:font>
      <x:fill>
        <x:patternFill patternType="solid">
          <x:bgColor rgb="FFFCE4D6"/>
        </x:patternFill>
      </x:fill>
    </x:dxf>
    <x:dxf>
      <x:font>
        <x:b/>
        <x:color rgb="FF9C2F21"/>
      </x:font>
      <x:fill>
        <x:patternFill patternType="solid">
          <x:bgColor rgb="FFFCE4D6"/>
        </x:patternFill>
      </x:fill>
    </x:dxf>
    <x:dxf>
      <x:font>
        <x:b/>
        <x:color rgb="FF9C2F21"/>
      </x:font>
      <x:fill>
        <x:patternFill patternType="solid">
          <x:bgColor rgb="FFFCE4D6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e75deab88747f4" /><Relationship Type="http://schemas.openxmlformats.org/officeDocument/2006/relationships/theme" Target="/xl/theme/theme1.xml" Id="R8c24f67fed5c44aa" /><Relationship Type="http://schemas.openxmlformats.org/officeDocument/2006/relationships/sharedStrings" Target="/xl/sharedStrings.xml" Id="R6827af4b670e4943" /><Relationship Type="http://schemas.openxmlformats.org/officeDocument/2006/relationships/worksheet" Target="/xl/worksheets/sheet1.xml" Id="R6a6df6b5cf41402c" /><Relationship Type="http://schemas.openxmlformats.org/officeDocument/2006/relationships/worksheet" Target="/xl/worksheets/sheet2.xml" Id="Rd904555a030e4b62" /><Relationship Type="http://schemas.openxmlformats.org/officeDocument/2006/relationships/worksheet" Target="/xl/worksheets/sheet3.xml" Id="R80585e0238c349f9" /><Relationship Type="http://schemas.openxmlformats.org/officeDocument/2006/relationships/worksheet" Target="/xl/worksheets/sheet4.xml" Id="R0ab5a36738fc4a06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20323B"/>
  </x:sheetPr>
  <x:sheetViews>
    <x:sheetView showGridLines="0" workbookViewId="0"/>
  </x:sheetViews>
  <x:sheetFormatPr defaultRowHeight="15"/>
  <x:cols>
    <x:col min="1" max="1" width="29" hidden="0" customWidth="1"/>
    <x:col min="2" max="2" width="15" hidden="0" customWidth="1"/>
    <x:col min="3" max="3" width="15" hidden="0" customWidth="1"/>
    <x:col min="4" max="4" width="15" hidden="0" customWidth="1"/>
    <x:col min="5" max="5" width="15" hidden="0" customWidth="1"/>
    <x:col min="6" max="6" width="13" hidden="0" customWidth="1"/>
    <x:col min="7" max="7" width="63" hidden="0" customWidth="1"/>
  </x:cols>
  <x:sheetData>
    <x:row r="1" ht="23" customHeight="1">
      <x:c r="A1" s="2"/>
      <x:c r="B1" s="2"/>
      <x:c r="C1" s="2"/>
      <x:c r="D1" s="2"/>
      <x:c r="E1" s="2"/>
      <x:c r="F1" s="2"/>
      <x:c r="G1" s="2"/>
    </x:row>
    <x:row r="2" ht="32" customHeight="1">
      <x:c r="A2" s="3" t="str">
        <x:v>DUET T1 整机 BOM 拆解</x:v>
      </x:c>
      <x:c r="B2" s="2"/>
      <x:c r="C2" s="2"/>
      <x:c r="D2" s="2"/>
      <x:c r="E2" s="2"/>
      <x:c r="F2" s="2"/>
      <x:c r="G2" s="2"/>
    </x:row>
    <x:row r="3" ht="23" customHeight="1">
      <x:c r="A3" s="4"/>
      <x:c r="B3" s="4"/>
      <x:c r="C3" s="4"/>
      <x:c r="D3" s="4"/>
      <x:c r="E3" s="4"/>
      <x:c r="F3" s="4"/>
      <x:c r="G3" s="4"/>
    </x:row>
    <x:row r="4" ht="23" customHeight="1">
      <x:c r="A4" s="2" t="str">
        <x:v>研发摊销台数</x:v>
      </x:c>
      <x:c r="B4" s="34" t="n">
        <x:v>10000</x:v>
      </x:c>
      <x:c r="C4" s="2"/>
      <x:c r="D4" s="2" t="str">
        <x:v>BOM v1.0，2026-10-29。物料单价固定按10k假设，数量仅影响研发摊销。</x:v>
      </x:c>
      <x:c r="E4" s="2"/>
      <x:c r="F4" s="2"/>
      <x:c r="G4" s="2"/>
    </x:row>
    <x:row r="5" ht="23" customHeight="1">
      <x:c r="A5" s="2"/>
      <x:c r="B5" s="2"/>
      <x:c r="C5" s="2"/>
      <x:c r="D5" s="2"/>
      <x:c r="E5" s="2"/>
      <x:c r="F5" s="2"/>
      <x:c r="G5" s="2"/>
    </x:row>
    <x:row r="6" ht="28" customHeight="1">
      <x:c r="A6" s="7" t="str">
        <x:v>模块</x:v>
      </x:c>
      <x:c r="B6" s="7" t="str">
        <x:v>下限 元/台</x:v>
      </x:c>
      <x:c r="C6" s="7" t="str">
        <x:v>预算 元/台</x:v>
      </x:c>
      <x:c r="D6" s="7" t="str">
        <x:v>上限 元/台</x:v>
      </x:c>
      <x:c r="E6" s="7" t="str">
        <x:v>机内重量 g</x:v>
      </x:c>
      <x:c r="F6" s="7" t="str">
        <x:v>预算占比</x:v>
      </x:c>
      <x:c r="G6" s="7" t="str">
        <x:v>关注项</x:v>
      </x:c>
    </x:row>
    <x:row r="7" ht="38" customHeight="1">
      <x:c r="A7" s="2" t="str">
        <x:v>显示总成</x:v>
      </x:c>
      <x:c r="B7" s="41" t="n">
        <x:f>IF(ISNUMBER('BOM明细'!I68),SUMIFS('BOM明细'!$I$8:$I$65,'BOM明细'!$B$8:$B$65,A7),"待补数据")</x:f>
        <x:v>532</x:v>
      </x:c>
      <x:c r="C7" s="41" t="n">
        <x:f>IF(ISNUMBER('BOM明细'!J68),SUMIFS('BOM明细'!$J$8:$J$65,'BOM明细'!$B$8:$B$65,A7),"待补数据")</x:f>
        <x:v>722</x:v>
      </x:c>
      <x:c r="D7" s="41" t="n">
        <x:f>IF(ISNUMBER('BOM明细'!K68),SUMIFS('BOM明细'!$K$8:$K$65,'BOM明细'!$B$8:$B$65,A7),"待补数据")</x:f>
        <x:v>1060</x:v>
      </x:c>
      <x:c r="E7" s="42" t="n">
        <x:f>IF(ISNUMBER('BOM明细'!M68),SUMIFS('BOM明细'!$M$8:$M$65,'BOM明细'!$B$8:$B$65,A7),"待补数据")</x:f>
        <x:v>56.199999999999996</x:v>
      </x:c>
      <x:c r="F7" s="43" t="n">
        <x:f>IF(ISNUMBER(C7),C7/$C$15,"待补数据")</x:f>
        <x:v>0.3707888249794577</x:v>
      </x:c>
      <x:c r="G7" s="20" t="str">
        <x:v>两块特殊比例UDC屏，定制与MOQ尚未确认</x:v>
      </x:c>
    </x:row>
    <x:row r="8" ht="38" customHeight="1">
      <x:c r="A8" s="2" t="str">
        <x:v>计算与存储</x:v>
      </x:c>
      <x:c r="B8" s="41" t="n">
        <x:f>IF(ISNUMBER('BOM明细'!I68),SUMIFS('BOM明细'!$I$8:$I$65,'BOM明细'!$B$8:$B$65,A8),"待补数据")</x:f>
        <x:v>323</x:v>
      </x:c>
      <x:c r="C8" s="41" t="n">
        <x:f>IF(ISNUMBER('BOM明细'!J68),SUMIFS('BOM明细'!$J$8:$J$65,'BOM明细'!$B$8:$B$65,A8),"待补数据")</x:f>
        <x:v>475</x:v>
      </x:c>
      <x:c r="D8" s="41" t="n">
        <x:f>IF(ISNUMBER('BOM明细'!K68),SUMIFS('BOM明细'!$K$8:$K$65,'BOM明细'!$B$8:$B$65,A8),"待补数据")</x:f>
        <x:v>703</x:v>
      </x:c>
      <x:c r="E8" s="42" t="n">
        <x:f>IF(ISNUMBER('BOM明细'!M68),SUMIFS('BOM明细'!$M$8:$M$65,'BOM明细'!$B$8:$B$65,A8),"待补数据")</x:f>
        <x:v>6.3500000000000005</x:v>
      </x:c>
      <x:c r="F8" s="43" t="n">
        <x:f>IF(ISNUMBER(C8),C8/$C$15,"待补数据")</x:f>
        <x:v>0.24394001643385374</x:v>
      </x:c>
      <x:c r="G8" s="20" t="str">
        <x:v>参考平台含第二屏桥接，量产料号待定</x:v>
      </x:c>
    </x:row>
    <x:row r="9" ht="38" customHeight="1">
      <x:c r="A9" s="2" t="str">
        <x:v>无线连接</x:v>
      </x:c>
      <x:c r="B9" s="41" t="n">
        <x:f>IF(ISNUMBER('BOM明细'!I68),SUMIFS('BOM明细'!$I$8:$I$65,'BOM明细'!$B$8:$B$65,A9),"待补数据")</x:f>
        <x:v>36</x:v>
      </x:c>
      <x:c r="C9" s="41" t="n">
        <x:f>IF(ISNUMBER('BOM明细'!J68),SUMIFS('BOM明细'!$J$8:$J$65,'BOM明细'!$B$8:$B$65,A9),"待补数据")</x:f>
        <x:v>58</x:v>
      </x:c>
      <x:c r="D9" s="41" t="n">
        <x:f>IF(ISNUMBER('BOM明细'!K68),SUMIFS('BOM明细'!$K$8:$K$65,'BOM明细'!$B$8:$B$65,A9),"待补数据")</x:f>
        <x:v>89</x:v>
      </x:c>
      <x:c r="E9" s="42" t="n">
        <x:f>IF(ISNUMBER('BOM明细'!M68),SUMIFS('BOM明细'!$M$8:$M$65,'BOM明细'!$B$8:$B$65,A9),"待补数据")</x:f>
        <x:v>2.6999999999999997</x:v>
      </x:c>
      <x:c r="F9" s="43" t="n">
        <x:f>IF(ISNUMBER(C9),C9/$C$15,"待补数据")</x:f>
        <x:v>0.029786359901396876</x:v>
      </x:c>
      <x:c r="G9" s="20" t="str">
        <x:v>不含4G；BT 5.4未由当前参考平台确认</x:v>
      </x:c>
    </x:row>
    <x:row r="10" ht="38" customHeight="1">
      <x:c r="A10" s="2" t="str">
        <x:v>音频系统</x:v>
      </x:c>
      <x:c r="B10" s="41" t="n">
        <x:f>IF(ISNUMBER('BOM明细'!I68),SUMIFS('BOM明细'!$I$8:$I$65,'BOM明细'!$B$8:$B$65,A10),"待补数据")</x:f>
        <x:v>125.8</x:v>
      </x:c>
      <x:c r="C10" s="41" t="n">
        <x:f>IF(ISNUMBER('BOM明细'!J68),SUMIFS('BOM明细'!$J$8:$J$65,'BOM明细'!$B$8:$B$65,A10),"待补数据")</x:f>
        <x:v>196</x:v>
      </x:c>
      <x:c r="D10" s="41" t="n">
        <x:f>IF(ISNUMBER('BOM明细'!K68),SUMIFS('BOM明细'!$K$8:$K$65,'BOM明细'!$B$8:$B$65,A10),"待补数据")</x:f>
        <x:v>309.8</x:v>
      </x:c>
      <x:c r="E10" s="42" t="n">
        <x:f>IF(ISNUMBER('BOM明细'!M68),SUMIFS('BOM明细'!$M$8:$M$65,'BOM明细'!$B$8:$B$65,A10),"待补数据")</x:f>
        <x:v>10.59</x:v>
      </x:c>
      <x:c r="F10" s="43" t="n">
        <x:f>IF(ISNUMBER(C10),C10/$C$15,"待补数据")</x:f>
        <x:v>0.10065735414954807</x:v>
      </x:c>
      <x:c r="G10" s="20" t="str">
        <x:v>正面4麦/面，硬件与双路算法分别验证</x:v>
      </x:c>
    </x:row>
    <x:row r="11" ht="38" customHeight="1">
      <x:c r="A11" s="2" t="str">
        <x:v>摄像系统</x:v>
      </x:c>
      <x:c r="B11" s="41" t="n">
        <x:f>IF(ISNUMBER('BOM明细'!I68),SUMIFS('BOM明细'!$I$8:$I$65,'BOM明细'!$B$8:$B$65,A11),"待补数据")</x:f>
        <x:v>36</x:v>
      </x:c>
      <x:c r="C11" s="41" t="n">
        <x:f>IF(ISNUMBER('BOM明细'!J68),SUMIFS('BOM明细'!$J$8:$J$65,'BOM明细'!$B$8:$B$65,A11),"待补数据")</x:f>
        <x:v>56</x:v>
      </x:c>
      <x:c r="D11" s="41" t="n">
        <x:f>IF(ISNUMBER('BOM明细'!K68),SUMIFS('BOM明细'!$K$8:$K$65,'BOM明细'!$B$8:$B$65,A11),"待补数据")</x:f>
        <x:v>90</x:v>
      </x:c>
      <x:c r="E11" s="42" t="n">
        <x:f>IF(ISNUMBER('BOM明细'!M68),SUMIFS('BOM明细'!$M$8:$M$65,'BOM明细'!$B$8:$B$65,A11),"待补数据")</x:f>
        <x:v>4.3</x:v>
      </x:c>
      <x:c r="F11" s="43" t="n">
        <x:f>IF(ISNUMBER(C11),C11/$C$15,"待补数据")</x:f>
        <x:v>0.02875924404272802</x:v>
      </x:c>
      <x:c r="G11" s="20" t="str">
        <x:v>屏下透光区需与屏幕共同开发</x:v>
      </x:c>
    </x:row>
    <x:row r="12" ht="38" customHeight="1">
      <x:c r="A12" s="2" t="str">
        <x:v>电池与供电</x:v>
      </x:c>
      <x:c r="B12" s="41" t="n">
        <x:f>IF(ISNUMBER('BOM明细'!I68),SUMIFS('BOM明细'!$I$8:$I$65,'BOM明细'!$B$8:$B$65,A12),"待补数据")</x:f>
        <x:v>74</x:v>
      </x:c>
      <x:c r="C12" s="41" t="n">
        <x:f>IF(ISNUMBER('BOM明细'!J68),SUMIFS('BOM明细'!$J$8:$J$65,'BOM明细'!$B$8:$B$65,A12),"待补数据")</x:f>
        <x:v>115</x:v>
      </x:c>
      <x:c r="D12" s="41" t="n">
        <x:f>IF(ISNUMBER('BOM明细'!K68),SUMIFS('BOM明细'!$K$8:$K$65,'BOM明细'!$B$8:$B$65,A12),"待补数据")</x:f>
        <x:v>176</x:v>
      </x:c>
      <x:c r="E12" s="42" t="n">
        <x:f>IF(ISNUMBER('BOM明细'!M68),SUMIFS('BOM明细'!$M$8:$M$65,'BOM明细'!$B$8:$B$65,A12),"待补数据")</x:f>
        <x:v>50.1</x:v>
      </x:c>
      <x:c r="F12" s="43" t="n">
        <x:f>IF(ISNUMBER(C12),C12/$C$15,"待补数据")</x:f>
        <x:v>0.059059161873459325</x:v>
      </x:c>
      <x:c r="G12" s="20" t="str">
        <x:v>两片1600 mAh，双口必须有电源选择</x:v>
      </x:c>
    </x:row>
    <x:row r="13" ht="38" customHeight="1">
      <x:c r="A13" s="2" t="str">
        <x:v>结构与散热</x:v>
      </x:c>
      <x:c r="B13" s="41" t="n">
        <x:f>IF(ISNUMBER('BOM明细'!I68),SUMIFS('BOM明细'!$I$8:$I$65,'BOM明细'!$B$8:$B$65,A13),"待补数据")</x:f>
        <x:v>153</x:v>
      </x:c>
      <x:c r="C13" s="41" t="n">
        <x:f>IF(ISNUMBER('BOM明细'!J68),SUMIFS('BOM明细'!$J$8:$J$65,'BOM明细'!$B$8:$B$65,A13),"待补数据")</x:f>
        <x:v>241</x:v>
      </x:c>
      <x:c r="D13" s="41" t="n">
        <x:f>IF(ISNUMBER('BOM明细'!K68),SUMIFS('BOM明细'!$K$8:$K$65,'BOM明细'!$B$8:$B$65,A13),"待补数据")</x:f>
        <x:v>388</x:v>
      </x:c>
      <x:c r="E13" s="42" t="n">
        <x:f>IF(ISNUMBER('BOM明细'!M68),SUMIFS('BOM明细'!$M$8:$M$65,'BOM明细'!$B$8:$B$65,A13),"待补数据")</x:f>
        <x:v>52.00000000000001</x:v>
      </x:c>
      <x:c r="F13" s="43" t="n">
        <x:f>IF(ISNUMBER(C13),C13/$C$15,"待补数据")</x:f>
        <x:v>0.12376746096959737</x:v>
      </x:c>
      <x:c r="G13" s="20" t="str">
        <x:v>4 mm轴仅是外观包络，排线空间待验证</x:v>
      </x:c>
    </x:row>
    <x:row r="14" ht="38" customHeight="1">
      <x:c r="A14" s="2" t="str">
        <x:v>电路板与小件</x:v>
      </x:c>
      <x:c r="B14" s="41" t="n">
        <x:f>IF(ISNUMBER('BOM明细'!I68),SUMIFS('BOM明细'!$I$8:$I$65,'BOM明细'!$B$8:$B$65,A14),"待补数据")</x:f>
        <x:v>49.8</x:v>
      </x:c>
      <x:c r="C14" s="41" t="n">
        <x:f>IF(ISNUMBER('BOM明细'!J68),SUMIFS('BOM明细'!$J$8:$J$65,'BOM明细'!$B$8:$B$65,A14),"待补数据")</x:f>
        <x:v>84.2</x:v>
      </x:c>
      <x:c r="D14" s="41" t="n">
        <x:f>IF(ISNUMBER('BOM明细'!K68),SUMIFS('BOM明细'!$K$8:$K$65,'BOM明细'!$B$8:$B$65,A14),"待补数据")</x:f>
        <x:v>134.6</x:v>
      </x:c>
      <x:c r="E14" s="42" t="n">
        <x:f>IF(ISNUMBER('BOM明细'!M68),SUMIFS('BOM明细'!$M$8:$M$65,'BOM明细'!$B$8:$B$65,A14),"待补数据")</x:f>
        <x:v>11.72</x:v>
      </x:c>
      <x:c r="F14" s="43" t="n">
        <x:f>IF(ISNUMBER(C14),C14/$C$15,"待补数据")</x:f>
        <x:v>0.043241577649958916</x:v>
      </x:c>
      <x:c r="G14" s="20" t="str">
        <x:v>阻容按料包估计，尚无PCB位号级BOM</x:v>
      </x:c>
    </x:row>
    <x:row r="15" ht="38" customHeight="1">
      <x:c r="A15" s="31" t="str">
        <x:v>机内物料</x:v>
      </x:c>
      <x:c r="B15" s="44" t="n">
        <x:f>'BOM明细'!I68</x:f>
        <x:v>1329.6000000000001</x:v>
      </x:c>
      <x:c r="C15" s="44" t="n">
        <x:f>'BOM明细'!J68</x:f>
        <x:v>1947.2</x:v>
      </x:c>
      <x:c r="D15" s="44" t="n">
        <x:f>'BOM明细'!K68</x:f>
        <x:v>2950.4</x:v>
      </x:c>
      <x:c r="E15" s="45" t="n">
        <x:f>'BOM明细'!M68</x:f>
        <x:v>193.96</x:v>
      </x:c>
      <x:c r="F15" s="46"/>
      <x:c r="G15" s="49"/>
    </x:row>
    <x:row r="16" ht="38" customHeight="1">
      <x:c r="A16" s="2" t="str">
        <x:v>随箱配件</x:v>
      </x:c>
      <x:c r="B16" s="41" t="n">
        <x:f>'BOM明细'!I69</x:f>
        <x:v>35</x:v>
      </x:c>
      <x:c r="C16" s="41" t="n">
        <x:f>'BOM明细'!J69</x:f>
        <x:v>55</x:v>
      </x:c>
      <x:c r="D16" s="41" t="n">
        <x:f>'BOM明细'!K69</x:f>
        <x:v>81</x:v>
      </x:c>
      <x:c r="E16" s="15"/>
      <x:c r="F16" s="15"/>
      <x:c r="G16" s="20" t="str">
        <x:v>适配器、线缆、收纳袋、包装，不计入设备200 g。</x:v>
      </x:c>
    </x:row>
    <x:row r="17" ht="38" customHeight="1">
      <x:c r="A17" s="31" t="str">
        <x:v>制造成本</x:v>
      </x:c>
      <x:c r="B17" s="44" t="n">
        <x:f>'制造与研发'!B17</x:f>
        <x:v>1465.7216494845363</x:v>
      </x:c>
      <x:c r="C17" s="44" t="n">
        <x:f>'制造与研发'!C17</x:f>
        <x:v>2155.422680412371</x:v>
      </x:c>
      <x:c r="D17" s="44" t="n">
        <x:f>'制造与研发'!D17</x:f>
        <x:v>3266.6494845360826</x:v>
      </x:c>
      <x:c r="E17" s="46"/>
      <x:c r="F17" s="46"/>
      <x:c r="G17" s="49" t="str">
        <x:v>含物料、随箱配件、装配测试及良率损耗，不含研发摊销。</x:v>
      </x:c>
    </x:row>
    <x:row r="18" ht="38" customHeight="1">
      <x:c r="A18" s="30" t="str">
        <x:v>制造＋研发摊销</x:v>
      </x:c>
      <x:c r="B18" s="47" t="n">
        <x:f>'制造与研发'!B32</x:f>
        <x:v>1643.7216494845363</x:v>
      </x:c>
      <x:c r="C18" s="47" t="n">
        <x:f>'制造与研发'!C32</x:f>
        <x:v>2469.422680412371</x:v>
      </x:c>
      <x:c r="D18" s="47" t="n">
        <x:f>'制造与研发'!D32</x:f>
        <x:v>3786.6494845360826</x:v>
      </x:c>
      <x:c r="E18" s="48"/>
      <x:c r="F18" s="48"/>
      <x:c r="G18" s="50" t="str">
        <x:v>未含云服务、商业许可、ODM利润、税费、物流及渠道费用。</x:v>
      </x:c>
    </x:row>
    <x:row r="19" ht="23" customHeight="1">
      <x:c r="A19" s="2"/>
      <x:c r="B19" s="2"/>
      <x:c r="C19" s="2"/>
      <x:c r="D19" s="2"/>
      <x:c r="E19" s="2"/>
      <x:c r="F19" s="2"/>
      <x:c r="G19" s="2"/>
    </x:row>
    <x:row r="20" ht="23" customHeight="1">
      <x:c r="A20" s="51" t="str">
        <x:v>重量与续航目标</x:v>
      </x:c>
      <x:c r="B20" s="2"/>
      <x:c r="C20" s="2"/>
      <x:c r="D20" s="2"/>
      <x:c r="E20" s="2"/>
      <x:c r="F20" s="2"/>
      <x:c r="G20" s="2"/>
    </x:row>
    <x:row r="21" ht="23" customHeight="1">
      <x:c r="A21" s="2" t="str">
        <x:v>部件重量预算 g</x:v>
      </x:c>
      <x:c r="B21" s="38" t="n">
        <x:f>E15</x:f>
        <x:v>193.96</x:v>
      </x:c>
      <x:c r="C21" s="2"/>
      <x:c r="D21" s="2" t="str">
        <x:v>部件重量是采购前预算，尚未称重；余量用于胶材、公差及未定小件。</x:v>
      </x:c>
      <x:c r="E21" s="2"/>
      <x:c r="F21" s="2"/>
      <x:c r="G21" s="2"/>
    </x:row>
    <x:row r="22" ht="23" customHeight="1">
      <x:c r="A22" s="2" t="str">
        <x:v>设计余量 g</x:v>
      </x:c>
      <x:c r="B22" s="52" t="n">
        <x:v>8</x:v>
      </x:c>
      <x:c r="C22" s="2"/>
      <x:c r="D22" s="2"/>
      <x:c r="E22" s="2"/>
      <x:c r="F22" s="2"/>
      <x:c r="G22" s="2"/>
    </x:row>
    <x:row r="23" ht="23" customHeight="1">
      <x:c r="A23" s="2" t="str">
        <x:v>含余量重量 g</x:v>
      </x:c>
      <x:c r="B23" s="38" t="n">
        <x:f>B21+B22</x:f>
        <x:v>201.96</x:v>
      </x:c>
      <x:c r="C23" s="2"/>
      <x:c r="D23" s="2" t="str">
        <x:v>低于200 g为硬目标。含余量的预算若超标，需调整内部设计。</x:v>
      </x:c>
      <x:c r="E23" s="2"/>
      <x:c r="F23" s="2"/>
      <x:c r="G23" s="2"/>
    </x:row>
    <x:row r="24" ht="23" customHeight="1">
      <x:c r="A24" s="2" t="str">
        <x:v>距200 g还余 g</x:v>
      </x:c>
      <x:c r="B24" s="38" t="n">
        <x:f>200-B23</x:f>
        <x:v>-1.960000000000008</x:v>
      </x:c>
      <x:c r="C24" s="2"/>
      <x:c r="D24" s="2"/>
      <x:c r="E24" s="2"/>
      <x:c r="F24" s="2"/>
      <x:c r="G24" s="2"/>
    </x:row>
    <x:row r="25" ht="23" customHeight="1">
      <x:c r="A25" s="2" t="str">
        <x:v>重量判断</x:v>
      </x:c>
      <x:c r="B25" s="2" t="str">
        <x:f>IF(B23&lt;200,"预算内，待称重","需减重")</x:f>
        <x:v>需减重</x:v>
      </x:c>
      <x:c r="C25" s="2"/>
      <x:c r="D25" s="2"/>
      <x:c r="E25" s="2"/>
      <x:c r="F25" s="2"/>
      <x:c r="G25" s="2"/>
    </x:row>
    <x:row r="26" ht="23" customHeight="1">
      <x:c r="A26" s="2"/>
      <x:c r="B26" s="2"/>
      <x:c r="C26" s="2"/>
      <x:c r="D26" s="2"/>
      <x:c r="E26" s="2"/>
      <x:c r="F26" s="2"/>
      <x:c r="G26" s="2"/>
    </x:row>
    <x:row r="27" ht="23" customHeight="1">
      <x:c r="A27" s="2" t="str">
        <x:v>平均负载功耗 W</x:v>
      </x:c>
      <x:c r="B27" s="13" t="n">
        <x:f>'续航预算'!E25</x:f>
        <x:v>2.62648</x:v>
      </x:c>
      <x:c r="C27" s="2"/>
      <x:c r="D27" s="2" t="str">
        <x:v>双屏深色字幕、稳定Wi-Fi、摄像头关闭、朗读20%占空比。</x:v>
      </x:c>
      <x:c r="E27" s="2"/>
      <x:c r="F27" s="2"/>
      <x:c r="G27" s="2"/>
    </x:row>
    <x:row r="28" ht="23" customHeight="1">
      <x:c r="A28" s="2" t="str">
        <x:v>预计续航 h</x:v>
      </x:c>
      <x:c r="B28" s="13" t="n">
        <x:f>'续航预算'!E26</x:f>
        <x:v>3.799457829490421</x:v>
      </x:c>
      <x:c r="C28" s="2"/>
      <x:c r="D28" s="2" t="str">
        <x:v>已计可用容量90%与转换效率90%，尚未计入老化和低温额外衰减。</x:v>
      </x:c>
      <x:c r="E28" s="2"/>
      <x:c r="F28" s="2"/>
      <x:c r="G28" s="2"/>
    </x:row>
    <x:row r="29" ht="23" customHeight="1">
      <x:c r="A29" s="2" t="str">
        <x:v>续航目标 h</x:v>
      </x:c>
      <x:c r="B29" s="13" t="n">
        <x:f>'续航预算'!E7</x:f>
        <x:v>5</x:v>
      </x:c>
      <x:c r="C29" s="2"/>
      <x:c r="D29" s="2"/>
      <x:c r="E29" s="2"/>
      <x:c r="F29" s="2"/>
      <x:c r="G29" s="2"/>
    </x:row>
    <x:row r="30" ht="23" customHeight="1">
      <x:c r="A30" s="2" t="str">
        <x:v>续航判断</x:v>
      </x:c>
      <x:c r="B30" s="2" t="str">
        <x:f>IF(B28&gt;=B29,"预算内，待实测","需降功耗")</x:f>
        <x:v>需降功耗</x:v>
      </x:c>
      <x:c r="C30" s="2"/>
      <x:c r="D30" s="2"/>
      <x:c r="E30" s="2"/>
      <x:c r="F30" s="2"/>
      <x:c r="G30" s="2"/>
    </x:row>
    <x:row r="31" ht="23" customHeight="1">
      <x:c r="A31" s="2"/>
      <x:c r="B31" s="2"/>
      <x:c r="C31" s="2"/>
      <x:c r="D31" s="2"/>
      <x:c r="E31" s="2"/>
      <x:c r="F31" s="2"/>
      <x:c r="G31" s="2"/>
    </x:row>
    <x:row r="32" ht="23" customHeight="1">
      <x:c r="A32" s="2"/>
      <x:c r="B32" s="2"/>
      <x:c r="C32" s="2"/>
      <x:c r="D32" s="2"/>
      <x:c r="E32" s="2"/>
      <x:c r="F32" s="2"/>
      <x:c r="G32" s="2"/>
    </x:row>
    <x:row r="33" ht="23" customHeight="1">
      <x:c r="A33" s="51" t="str">
        <x:v>关键结论</x:v>
      </x:c>
      <x:c r="B33" s="2"/>
      <x:c r="C33" s="2"/>
      <x:c r="D33" s="2"/>
      <x:c r="E33" s="2"/>
      <x:c r="F33" s="2"/>
      <x:c r="G33" s="2"/>
    </x:row>
    <x:row r="34" ht="23" customHeight="1">
      <x:c r="A34" s="2" t="str">
        <x:v>保留用户已认可外观。优先核实UDC屏幕供货、细轴排线空间、8麦同步链路，再收敛重量与功耗。</x:v>
      </x:c>
      <x:c r="B34" s="2"/>
      <x:c r="C34" s="2"/>
      <x:c r="D34" s="2"/>
      <x:c r="E34" s="2"/>
      <x:c r="F34" s="2"/>
      <x:c r="G34" s="2"/>
    </x:row>
    <x:row r="35" ht="23" customHeight="1">
      <x:c r="A35" s="2" t="str">
        <x:v>所有成本是研发预算区间，未取得供应商报价；上下限是独立价格假设的合计，不是统计置信区间。</x:v>
      </x:c>
      <x:c r="B35" s="2"/>
      <x:c r="C35" s="2"/>
      <x:c r="D35" s="2"/>
      <x:c r="E35" s="2"/>
      <x:c r="F35" s="2"/>
      <x:c r="G35" s="2"/>
    </x:row>
    <x:row r="36" ht="23" customHeight="1">
      <x:c r="A36" s="2" t="str">
        <x:v>BOM分到芯片、模组、结构件；电阻电容按料包计价。当前不能直接生成工厂采购单。</x:v>
      </x:c>
      <x:c r="B36" s="2"/>
      <x:c r="C36" s="2"/>
      <x:c r="D36" s="2"/>
      <x:c r="E36" s="2"/>
      <x:c r="F36" s="2"/>
      <x:c r="G36" s="2"/>
    </x:row>
    <x:row r="37" ht="23" customHeight="1">
      <x:c r="A37" s="2" t="str">
        <x:v>黄色可调整，蓝色为输入；其余金额、重量和续航均由公式计算。旧版1,375元粗估由本表替代。</x:v>
      </x:c>
      <x:c r="B37" s="2"/>
      <x:c r="C37" s="2"/>
      <x:c r="D37" s="2"/>
      <x:c r="E37" s="2"/>
      <x:c r="F37" s="2"/>
      <x:c r="G37" s="2"/>
    </x:row>
    <x:row r="38" ht="23" customHeight="1">
      <x:c r="A38" s="2"/>
      <x:c r="B38" s="2"/>
      <x:c r="C38" s="2"/>
      <x:c r="D38" s="2"/>
      <x:c r="E38" s="2"/>
      <x:c r="F38" s="2"/>
      <x:c r="G38" s="2"/>
    </x:row>
    <x:row r="39" ht="23" customHeight="1">
      <x:c r="A39" s="2"/>
      <x:c r="B39" s="2"/>
      <x:c r="C39" s="2"/>
      <x:c r="D39" s="2"/>
      <x:c r="E39" s="2"/>
      <x:c r="F39" s="2"/>
      <x:c r="G39" s="2"/>
    </x:row>
  </x:sheetData>
  <x:conditionalFormatting sqref="B24:B24">
    <x:cfRule type="cellIs" dxfId="0" priority="1" operator="lessThanOrEqual">
      <x:formula>0</x:formula>
    </x:cfRule>
  </x:conditionalFormatting>
  <x:conditionalFormatting sqref="B28:B28">
    <x:cfRule type="expression" dxfId="1" priority="2">
      <x:formula>B28&lt;B29</x:formula>
    </x:cfRule>
  </x:conditionalFormatting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xSplit="3" ySplit="7" topLeftCell="D8" activePane="bottomRight" state="frozen"/>
    </x:sheetView>
  </x:sheetViews>
  <x:sheetFormatPr defaultRowHeight="15"/>
  <x:cols>
    <x:col min="1" max="1" width="8" hidden="0" customWidth="1"/>
    <x:col min="2" max="2" width="16" hidden="0" customWidth="1"/>
    <x:col min="3" max="3" width="31" hidden="0" customWidth="1"/>
    <x:col min="4" max="4" width="8" hidden="0" customWidth="1"/>
    <x:col min="5" max="5" width="7" hidden="0" customWidth="1"/>
    <x:col min="6" max="6" width="12" hidden="0" customWidth="1"/>
    <x:col min="7" max="7" width="12" hidden="0" customWidth="1"/>
    <x:col min="8" max="8" width="12" hidden="0" customWidth="1"/>
    <x:col min="9" max="9" width="13" hidden="0" customWidth="1"/>
    <x:col min="10" max="10" width="13" hidden="0" customWidth="1"/>
    <x:col min="11" max="11" width="13" hidden="0" customWidth="1"/>
    <x:col min="12" max="12" width="12" hidden="0" customWidth="1"/>
    <x:col min="13" max="13" width="13" hidden="0" customWidth="1"/>
    <x:col min="14" max="14" width="11" hidden="0" customWidth="1"/>
    <x:col min="15" max="15" width="65" hidden="0" customWidth="1"/>
    <x:col min="16" max="16" width="31" hidden="0" customWidth="1"/>
    <x:col min="17" max="17" width="3" hidden="0" customWidth="1"/>
    <x:col min="18" max="18" width="34" hidden="0" customWidth="1"/>
  </x:cols>
  <x:sheetData>
    <x:row r="1" ht="23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  <x:c r="R1" s="2"/>
    </x:row>
    <x:row r="2" ht="32" customHeight="1">
      <x:c r="A2" s="3" t="str">
        <x:v>DUET T1 整机物料明细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  <x:c r="R2" s="2"/>
    </x:row>
    <x:row r="3" ht="23" customHeight="1">
      <x:c r="A3" s="4"/>
      <x:c r="B3" s="4"/>
      <x:c r="C3" s="4"/>
      <x:c r="D3" s="4"/>
      <x:c r="E3" s="4"/>
      <x:c r="F3" s="4"/>
      <x:c r="G3" s="4"/>
      <x:c r="H3" s="4"/>
      <x:c r="I3" s="4"/>
      <x:c r="J3" s="4"/>
      <x:c r="K3" s="4"/>
      <x:c r="L3" s="4"/>
      <x:c r="M3" s="4"/>
      <x:c r="N3" s="4"/>
      <x:c r="O3" s="4"/>
      <x:c r="P3" s="4"/>
      <x:c r="Q3" s="4"/>
      <x:c r="R3" s="4"/>
    </x:row>
    <x:row r="4" ht="23" customHeight="1">
      <x:c r="A4" s="2" t="str">
        <x:v>模型 v0.3.3，2026-10-29。10,000 台量产假设。人民币未税。全部价格与重量为预算，供应商报价 0 份。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  <x:c r="R4" s="2"/>
    </x:row>
    <x:row r="5" ht="23" customHeight="1">
      <x:c r="A5" s="2" t="str">
        <x:v>黄色单元格可调整。OLED不含触控与盖板；芯片不含裸板与SMT；电芯不含保护板。无元件位号的配套料包尚不能直接下单。</x:v>
      </x:c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  <x:c r="R5" s="2"/>
    </x:row>
    <x:row r="6" ht="23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  <x:c r="R6" s="2"/>
    </x:row>
    <x:row r="7" ht="28" customHeight="1">
      <x:c r="A7" s="7" t="str">
        <x:v>编号</x:v>
      </x:c>
      <x:c r="B7" s="7" t="str">
        <x:v>模块</x:v>
      </x:c>
      <x:c r="C7" s="7" t="str">
        <x:v>物料名称</x:v>
      </x:c>
      <x:c r="D7" s="7" t="str">
        <x:v>数量</x:v>
      </x:c>
      <x:c r="E7" s="7" t="str">
        <x:v>单位</x:v>
      </x:c>
      <x:c r="F7" s="7" t="str">
        <x:v>单价下限</x:v>
      </x:c>
      <x:c r="G7" s="7" t="str">
        <x:v>预算单价</x:v>
      </x:c>
      <x:c r="H7" s="7" t="str">
        <x:v>单价上限</x:v>
      </x:c>
      <x:c r="I7" s="7" t="str">
        <x:v>金额下限</x:v>
      </x:c>
      <x:c r="J7" s="7" t="str">
        <x:v>预算金额</x:v>
      </x:c>
      <x:c r="K7" s="7" t="str">
        <x:v>金额上限</x:v>
      </x:c>
      <x:c r="L7" s="7" t="str">
        <x:v>单件重 g</x:v>
      </x:c>
      <x:c r="M7" s="7" t="str">
        <x:v>行重量 g</x:v>
      </x:c>
      <x:c r="N7" s="7" t="str">
        <x:v>机内=1</x:v>
      </x:c>
      <x:c r="O7" s="7" t="str">
        <x:v>规格与候选</x:v>
      </x:c>
      <x:c r="P7" s="7" t="str">
        <x:v>采购/验证状态</x:v>
      </x:c>
      <x:c r="Q7" s="2"/>
      <x:c r="R7" s="7" t="str">
        <x:v>依据（仅规格，非报价）</x:v>
      </x:c>
    </x:row>
    <x:row r="8" ht="43" customHeight="1">
      <x:c r="A8" s="21" t="str">
        <x:v>D01</x:v>
      </x:c>
      <x:c r="B8" s="21" t="str">
        <x:v>显示总成</x:v>
      </x:c>
      <x:c r="C8" s="21" t="str">
        <x:v>定制 AMOLED＋显示驱动</x:v>
      </x:c>
      <x:c r="D8" s="22" t="n">
        <x:v>2</x:v>
      </x:c>
      <x:c r="E8" s="23" t="str">
        <x:v>片</x:v>
      </x:c>
      <x:c r="F8" s="24" t="n">
        <x:v>230</x:v>
      </x:c>
      <x:c r="G8" s="24" t="n">
        <x:v>310</x:v>
      </x:c>
      <x:c r="H8" s="24" t="n">
        <x:v>450</x:v>
      </x:c>
      <x:c r="I8" s="25" t="n">
        <x:f>IF(COUNT(D8,F8)=2,D8*F8,"待填")</x:f>
        <x:v>460</x:v>
      </x:c>
      <x:c r="J8" s="25" t="n">
        <x:f>IF(COUNT(D8,G8)=2,D8*G8,"待填")</x:f>
        <x:v>620</x:v>
      </x:c>
      <x:c r="K8" s="25" t="n">
        <x:f>IF(COUNT(D8,H8)=2,D8*H8,"待填")</x:f>
        <x:v>900</x:v>
      </x:c>
      <x:c r="L8" s="26" t="n">
        <x:v>14</x:v>
      </x:c>
      <x:c r="M8" s="27" t="n">
        <x:f>IF(COUNT(D8,L8)=2,D8*L8,"待填")</x:f>
        <x:v>28</x:v>
      </x:c>
      <x:c r="N8" s="23" t="n">
        <x:v>1</x:v>
      </x:c>
      <x:c r="O8" s="28" t="str">
        <x:v>121.5×79.5 mm 有效区，约5.72英寸；UDC透光区，含DDIC/FPC，不含TP/盖板</x:v>
      </x:c>
      <x:c r="P8" s="28" t="str">
        <x:v>定制，MOQ/良率未确认</x:v>
      </x:c>
      <x:c r="Q8" s="2"/>
      <x:c r="R8" s="2" t="str">
        <x:v>S6；成本/重量待RFQ</x:v>
      </x:c>
    </x:row>
    <x:row r="9" ht="43" customHeight="1">
      <x:c r="A9" s="2" t="str">
        <x:v>D02</x:v>
      </x:c>
      <x:c r="B9" s="2" t="str">
        <x:v>显示总成</x:v>
      </x:c>
      <x:c r="C9" s="2" t="str">
        <x:v>触控膜＋触控控制器</x:v>
      </x:c>
      <x:c r="D9" s="14" t="n">
        <x:v>2</x:v>
      </x:c>
      <x:c r="E9" s="15" t="str">
        <x:v>套</x:v>
      </x:c>
      <x:c r="F9" s="16" t="n">
        <x:v>14</x:v>
      </x:c>
      <x:c r="G9" s="16" t="n">
        <x:v>20</x:v>
      </x:c>
      <x:c r="H9" s="16" t="n">
        <x:v>30</x:v>
      </x:c>
      <x:c r="I9" s="17" t="n">
        <x:f>IF(COUNT(D9,F9)=2,D9*F9,"待填")</x:f>
        <x:v>28</x:v>
      </x:c>
      <x:c r="J9" s="17" t="n">
        <x:f>IF(COUNT(D9,G9)=2,D9*G9,"待填")</x:f>
        <x:v>40</x:v>
      </x:c>
      <x:c r="K9" s="17" t="n">
        <x:f>IF(COUNT(D9,H9)=2,D9*H9,"待填")</x:f>
        <x:v>60</x:v>
      </x:c>
      <x:c r="L9" s="18" t="n">
        <x:v>1.2</x:v>
      </x:c>
      <x:c r="M9" s="19" t="n">
        <x:f>IF(COUNT(D9,L9)=2,D9*L9,"待填")</x:f>
        <x:v>2.4</x:v>
      </x:c>
      <x:c r="N9" s="15" t="n">
        <x:v>1</x:v>
      </x:c>
      <x:c r="O9" s="20" t="str">
        <x:v>独立双面电容触控；外挂超薄触控，避免与D01重复</x:v>
      </x:c>
      <x:c r="P9" s="20" t="str">
        <x:v>定制适配</x:v>
      </x:c>
      <x:c r="Q9" s="2"/>
      <x:c r="R9" s="2" t="str">
        <x:v>设计预算；成本/重量待RFQ</x:v>
      </x:c>
    </x:row>
    <x:row r="10" ht="43" customHeight="1">
      <x:c r="A10" s="2" t="str">
        <x:v>D03</x:v>
      </x:c>
      <x:c r="B10" s="2" t="str">
        <x:v>显示总成</x:v>
      </x:c>
      <x:c r="C10" s="2" t="str">
        <x:v>强化盖板玻璃＋AF/AG</x:v>
      </x:c>
      <x:c r="D10" s="14" t="n">
        <x:v>2</x:v>
      </x:c>
      <x:c r="E10" s="15" t="str">
        <x:v>片</x:v>
      </x:c>
      <x:c r="F10" s="16" t="n">
        <x:v>18</x:v>
      </x:c>
      <x:c r="G10" s="16" t="n">
        <x:v>25</x:v>
      </x:c>
      <x:c r="H10" s="16" t="n">
        <x:v>40</x:v>
      </x:c>
      <x:c r="I10" s="17" t="n">
        <x:f>IF(COUNT(D10,F10)=2,D10*F10,"待填")</x:f>
        <x:v>36</x:v>
      </x:c>
      <x:c r="J10" s="17" t="n">
        <x:f>IF(COUNT(D10,G10)=2,D10*G10,"待填")</x:f>
        <x:v>50</x:v>
      </x:c>
      <x:c r="K10" s="17" t="n">
        <x:f>IF(COUNT(D10,H10)=2,D10*H10,"待填")</x:f>
        <x:v>80</x:v>
      </x:c>
      <x:c r="L10" s="18" t="n">
        <x:v>12.5</x:v>
      </x:c>
      <x:c r="M10" s="19" t="n">
        <x:f>IF(COUNT(D10,L10)=2,D10*L10,"待填")</x:f>
        <x:v>25</x:v>
      </x:c>
      <x:c r="N10" s="15" t="n">
        <x:v>1</x:v>
      </x:c>
      <x:c r="O10" s="20" t="str">
        <x:v>约123.9×81.9 mm，目标0.5 mm；方角与1.2 mm边框</x:v>
      </x:c>
      <x:c r="P10" s="20" t="str">
        <x:v>定制，跌落待测</x:v>
      </x:c>
      <x:c r="Q10" s="2"/>
      <x:c r="R10" s="2" t="str">
        <x:v>模型尺寸；成本/重量待RFQ</x:v>
      </x:c>
    </x:row>
    <x:row r="11" ht="43" customHeight="1">
      <x:c r="A11" s="2" t="str">
        <x:v>D04</x:v>
      </x:c>
      <x:c r="B11" s="2" t="str">
        <x:v>显示总成</x:v>
      </x:c>
      <x:c r="C11" s="2" t="str">
        <x:v>OCA光学胶及贴合耗材</x:v>
      </x:c>
      <x:c r="D11" s="14" t="n">
        <x:v>2</x:v>
      </x:c>
      <x:c r="E11" s="15" t="str">
        <x:v>套</x:v>
      </x:c>
      <x:c r="F11" s="16" t="n">
        <x:v>4</x:v>
      </x:c>
      <x:c r="G11" s="16" t="n">
        <x:v>6</x:v>
      </x:c>
      <x:c r="H11" s="16" t="n">
        <x:v>10</x:v>
      </x:c>
      <x:c r="I11" s="17" t="n">
        <x:f>IF(COUNT(D11,F11)=2,D11*F11,"待填")</x:f>
        <x:v>8</x:v>
      </x:c>
      <x:c r="J11" s="17" t="n">
        <x:f>IF(COUNT(D11,G11)=2,D11*G11,"待填")</x:f>
        <x:v>12</x:v>
      </x:c>
      <x:c r="K11" s="17" t="n">
        <x:f>IF(COUNT(D11,H11)=2,D11*H11,"待填")</x:f>
        <x:v>20</x:v>
      </x:c>
      <x:c r="L11" s="18" t="n">
        <x:v>0.4</x:v>
      </x:c>
      <x:c r="M11" s="19" t="n">
        <x:f>IF(COUNT(D11,L11)=2,D11*L11,"待填")</x:f>
        <x:v>0.8</x:v>
      </x:c>
      <x:c r="N11" s="15" t="n">
        <x:v>1</x:v>
      </x:c>
      <x:c r="O11" s="20" t="str">
        <x:v>材料费用；全贴合工时列制造费用</x:v>
      </x:c>
      <x:c r="P11" s="20" t="str">
        <x:v>定制耗材</x:v>
      </x:c>
      <x:c r="Q11" s="2"/>
      <x:c r="R11" s="2" t="str">
        <x:v>设计预算；成本/重量待RFQ</x:v>
      </x:c>
    </x:row>
    <x:row r="12" ht="43" customHeight="1">
      <x:c r="A12" s="21" t="str">
        <x:v>C01</x:v>
      </x:c>
      <x:c r="B12" s="21" t="str">
        <x:v>计算与存储</x:v>
      </x:c>
      <x:c r="C12" s="21" t="str">
        <x:v>应用处理器</x:v>
      </x:c>
      <x:c r="D12" s="22" t="n">
        <x:v>1</x:v>
      </x:c>
      <x:c r="E12" s="23" t="str">
        <x:v>颗</x:v>
      </x:c>
      <x:c r="F12" s="24" t="n">
        <x:v>130</x:v>
      </x:c>
      <x:c r="G12" s="24" t="n">
        <x:v>185</x:v>
      </x:c>
      <x:c r="H12" s="24" t="n">
        <x:v>260</x:v>
      </x:c>
      <x:c r="I12" s="25" t="n">
        <x:f>IF(COUNT(D12,F12)=2,D12*F12,"待填")</x:f>
        <x:v>130</x:v>
      </x:c>
      <x:c r="J12" s="25" t="n">
        <x:f>IF(COUNT(D12,G12)=2,D12*G12,"待填")</x:f>
        <x:v>185</x:v>
      </x:c>
      <x:c r="K12" s="25" t="n">
        <x:f>IF(COUNT(D12,H12)=2,D12*H12,"待填")</x:f>
        <x:v>260</x:v>
      </x:c>
      <x:c r="L12" s="26" t="n">
        <x:v>2</x:v>
      </x:c>
      <x:c r="M12" s="27" t="n">
        <x:f>IF(COUNT(D12,L12)=2,D12*L12,"待填")</x:f>
        <x:v>2</x:v>
      </x:c>
      <x:c r="N12" s="23" t="n">
        <x:v>1</x:v>
      </x:c>
      <x:c r="O12" s="28" t="str">
        <x:v>QCS6490候选；6 nm、8核、12 TOPS级；离线模型须验证</x:v>
      </x:c>
      <x:c r="P12" s="28" t="str">
        <x:v>候选，非已定点</x:v>
      </x:c>
      <x:c r="Q12" s="2"/>
      <x:c r="R12" s="2" t="str">
        <x:v>S1；成本/重量待RFQ</x:v>
      </x:c>
    </x:row>
    <x:row r="13" ht="43" customHeight="1">
      <x:c r="A13" s="2" t="str">
        <x:v>C02</x:v>
      </x:c>
      <x:c r="B13" s="2" t="str">
        <x:v>计算与存储</x:v>
      </x:c>
      <x:c r="C13" s="2" t="str">
        <x:v>LPDDR5内存</x:v>
      </x:c>
      <x:c r="D13" s="14" t="n">
        <x:v>1</x:v>
      </x:c>
      <x:c r="E13" s="15" t="str">
        <x:v>套</x:v>
      </x:c>
      <x:c r="F13" s="16" t="n">
        <x:v>65</x:v>
      </x:c>
      <x:c r="G13" s="16" t="n">
        <x:v>95</x:v>
      </x:c>
      <x:c r="H13" s="16" t="n">
        <x:v>140</x:v>
      </x:c>
      <x:c r="I13" s="17" t="n">
        <x:f>IF(COUNT(D13,F13)=2,D13*F13,"待填")</x:f>
        <x:v>65</x:v>
      </x:c>
      <x:c r="J13" s="17" t="n">
        <x:f>IF(COUNT(D13,G13)=2,D13*G13,"待填")</x:f>
        <x:v>95</x:v>
      </x:c>
      <x:c r="K13" s="17" t="n">
        <x:f>IF(COUNT(D13,H13)=2,D13*H13,"待填")</x:f>
        <x:v>140</x:v>
      </x:c>
      <x:c r="L13" s="18" t="n">
        <x:v>1</x:v>
      </x:c>
      <x:c r="M13" s="19" t="n">
        <x:f>IF(COUNT(D13,L13)=2,D13*L13,"待填")</x:f>
        <x:v>1</x:v>
      </x:c>
      <x:c r="N13" s="15" t="n">
        <x:v>1</x:v>
      </x:c>
      <x:c r="O13" s="20" t="str">
        <x:v>合计8 GB，离散封装；配套颗数由位宽确定</x:v>
      </x:c>
      <x:c r="P13" s="20" t="str">
        <x:v>供应商/料号待选</x:v>
      </x:c>
      <x:c r="Q13" s="2"/>
      <x:c r="R13" s="2" t="str">
        <x:v>S1；成本/重量待RFQ</x:v>
      </x:c>
    </x:row>
    <x:row r="14" ht="43" customHeight="1">
      <x:c r="A14" s="2" t="str">
        <x:v>C03</x:v>
      </x:c>
      <x:c r="B14" s="2" t="str">
        <x:v>计算与存储</x:v>
      </x:c>
      <x:c r="C14" s="2" t="str">
        <x:v>UFS存储</x:v>
      </x:c>
      <x:c r="D14" s="14" t="n">
        <x:v>1</x:v>
      </x:c>
      <x:c r="E14" s="15" t="str">
        <x:v>颗</x:v>
      </x:c>
      <x:c r="F14" s="16" t="n">
        <x:v>65</x:v>
      </x:c>
      <x:c r="G14" s="16" t="n">
        <x:v>95</x:v>
      </x:c>
      <x:c r="H14" s="16" t="n">
        <x:v>150</x:v>
      </x:c>
      <x:c r="I14" s="17" t="n">
        <x:f>IF(COUNT(D14,F14)=2,D14*F14,"待填")</x:f>
        <x:v>65</x:v>
      </x:c>
      <x:c r="J14" s="17" t="n">
        <x:f>IF(COUNT(D14,G14)=2,D14*G14,"待填")</x:f>
        <x:v>95</x:v>
      </x:c>
      <x:c r="K14" s="17" t="n">
        <x:f>IF(COUNT(D14,H14)=2,D14*H14,"待填")</x:f>
        <x:v>150</x:v>
      </x:c>
      <x:c r="L14" s="18" t="n">
        <x:v>0.8</x:v>
      </x:c>
      <x:c r="M14" s="19" t="n">
        <x:f>IF(COUNT(D14,L14)=2,D14*L14,"待填")</x:f>
        <x:v>0.8</x:v>
      </x:c>
      <x:c r="N14" s="15" t="n">
        <x:v>1</x:v>
      </x:c>
      <x:c r="O14" s="20" t="str">
        <x:v>128 GB UFS 3.1，系统、语言包及OTA空间</x:v>
      </x:c>
      <x:c r="P14" s="20" t="str">
        <x:v>供应商/料号待选</x:v>
      </x:c>
      <x:c r="Q14" s="2"/>
      <x:c r="R14" s="2" t="str">
        <x:v>S1；成本/重量待RFQ</x:v>
      </x:c>
    </x:row>
    <x:row r="15" ht="43" customHeight="1">
      <x:c r="A15" s="2" t="str">
        <x:v>C04</x:v>
      </x:c>
      <x:c r="B15" s="2" t="str">
        <x:v>计算与存储</x:v>
      </x:c>
      <x:c r="C15" s="2" t="str">
        <x:v>主控配套PMIC</x:v>
      </x:c>
      <x:c r="D15" s="14" t="n">
        <x:v>1</x:v>
      </x:c>
      <x:c r="E15" s="15" t="str">
        <x:v>套</x:v>
      </x:c>
      <x:c r="F15" s="16" t="n">
        <x:v>22</x:v>
      </x:c>
      <x:c r="G15" s="16" t="n">
        <x:v>35</x:v>
      </x:c>
      <x:c r="H15" s="16" t="n">
        <x:v>50</x:v>
      </x:c>
      <x:c r="I15" s="17" t="n">
        <x:f>IF(COUNT(D15,F15)=2,D15*F15,"待填")</x:f>
        <x:v>22</x:v>
      </x:c>
      <x:c r="J15" s="17" t="n">
        <x:f>IF(COUNT(D15,G15)=2,D15*G15,"待填")</x:f>
        <x:v>35</x:v>
      </x:c>
      <x:c r="K15" s="17" t="n">
        <x:f>IF(COUNT(D15,H15)=2,D15*H15,"待填")</x:f>
        <x:v>50</x:v>
      </x:c>
      <x:c r="L15" s="18" t="n">
        <x:v>1.1</x:v>
      </x:c>
      <x:c r="M15" s="19" t="n">
        <x:f>IF(COUNT(D15,L15)=2,D15*L15,"待填")</x:f>
        <x:v>1.1</x:v>
      </x:c>
      <x:c r="N15" s="15" t="n">
        <x:v>1</x:v>
      </x:c>
      <x:c r="O15" s="20" t="str">
        <x:v>覆盖平台主电源管理芯片；不含电池充电和PD</x:v>
      </x:c>
      <x:c r="P15" s="20" t="str">
        <x:v>随平台定点</x:v>
      </x:c>
      <x:c r="Q15" s="2"/>
      <x:c r="R15" s="2" t="str">
        <x:v>S1；成本/重量待RFQ</x:v>
      </x:c>
    </x:row>
    <x:row r="16" ht="43" customHeight="1">
      <x:c r="A16" s="2" t="str">
        <x:v>C05</x:v>
      </x:c>
      <x:c r="B16" s="2" t="str">
        <x:v>计算与存储</x:v>
      </x:c>
      <x:c r="C16" s="2" t="str">
        <x:v>第二屏接口桥接</x:v>
      </x:c>
      <x:c r="D16" s="14" t="n">
        <x:v>1</x:v>
      </x:c>
      <x:c r="E16" s="15" t="str">
        <x:v>颗</x:v>
      </x:c>
      <x:c r="F16" s="16" t="n">
        <x:v>25</x:v>
      </x:c>
      <x:c r="G16" s="16" t="n">
        <x:v>40</x:v>
      </x:c>
      <x:c r="H16" s="16" t="n">
        <x:v>65</x:v>
      </x:c>
      <x:c r="I16" s="17" t="n">
        <x:f>IF(COUNT(D16,F16)=2,D16*F16,"待填")</x:f>
        <x:v>25</x:v>
      </x:c>
      <x:c r="J16" s="17" t="n">
        <x:f>IF(COUNT(D16,G16)=2,D16*G16,"待填")</x:f>
        <x:v>40</x:v>
      </x:c>
      <x:c r="K16" s="17" t="n">
        <x:f>IF(COUNT(D16,H16)=2,D16*H16,"待填")</x:f>
        <x:v>65</x:v>
      </x:c>
      <x:c r="L16" s="18" t="n">
        <x:v>0.45</x:v>
      </x:c>
      <x:c r="M16" s="19" t="n">
        <x:f>IF(COUNT(D16,L16)=2,D16*L16,"待填")</x:f>
        <x:v>0.45</x:v>
      </x:c>
      <x:c r="N16" s="15" t="n">
        <x:v>1</x:v>
      </x:c>
      <x:c r="O16" s="20" t="str">
        <x:v>DP转MIPI-DSI，ANX7530候选；视频模式/初始化需屏厂验证</x:v>
      </x:c>
      <x:c r="P16" s="20" t="str">
        <x:v>时序与驱动未验证</x:v>
      </x:c>
      <x:c r="Q16" s="2"/>
      <x:c r="R16" s="2" t="str">
        <x:v>S1 / S5；成本/重量待RFQ</x:v>
      </x:c>
    </x:row>
    <x:row r="17" ht="43" customHeight="1">
      <x:c r="A17" s="2" t="str">
        <x:v>C06</x:v>
      </x:c>
      <x:c r="B17" s="2" t="str">
        <x:v>计算与存储</x:v>
      </x:c>
      <x:c r="C17" s="2" t="str">
        <x:v>系统时钟与晶振</x:v>
      </x:c>
      <x:c r="D17" s="14" t="n">
        <x:v>1</x:v>
      </x:c>
      <x:c r="E17" s="15" t="str">
        <x:v>套</x:v>
      </x:c>
      <x:c r="F17" s="16" t="n">
        <x:v>8</x:v>
      </x:c>
      <x:c r="G17" s="16" t="n">
        <x:v>12</x:v>
      </x:c>
      <x:c r="H17" s="16" t="n">
        <x:v>18</x:v>
      </x:c>
      <x:c r="I17" s="17" t="n">
        <x:f>IF(COUNT(D17,F17)=2,D17*F17,"待填")</x:f>
        <x:v>8</x:v>
      </x:c>
      <x:c r="J17" s="17" t="n">
        <x:f>IF(COUNT(D17,G17)=2,D17*G17,"待填")</x:f>
        <x:v>12</x:v>
      </x:c>
      <x:c r="K17" s="17" t="n">
        <x:f>IF(COUNT(D17,H17)=2,D17*H17,"待填")</x:f>
        <x:v>18</x:v>
      </x:c>
      <x:c r="L17" s="18" t="n">
        <x:v>0.4</x:v>
      </x:c>
      <x:c r="M17" s="19" t="n">
        <x:f>IF(COUNT(D17,L17)=2,D17*L17,"待填")</x:f>
        <x:v>0.4</x:v>
      </x:c>
      <x:c r="N17" s="15" t="n">
        <x:v>1</x:v>
      </x:c>
      <x:c r="O17" s="20" t="str">
        <x:v>SoC、无线及显示所需时钟；音频时钟另列A03</x:v>
      </x:c>
      <x:c r="P17" s="20" t="str">
        <x:v>配套料包</x:v>
      </x:c>
      <x:c r="Q17" s="2"/>
      <x:c r="R17" s="2" t="str">
        <x:v>设计预算；成本/重量待RFQ</x:v>
      </x:c>
    </x:row>
    <x:row r="18" ht="43" customHeight="1">
      <x:c r="A18" s="2" t="str">
        <x:v>C07</x:v>
      </x:c>
      <x:c r="B18" s="2" t="str">
        <x:v>计算与存储</x:v>
      </x:c>
      <x:c r="C18" s="2" t="str">
        <x:v>局部电源LDO/DC-DC</x:v>
      </x:c>
      <x:c r="D18" s="14" t="n">
        <x:v>1</x:v>
      </x:c>
      <x:c r="E18" s="15" t="str">
        <x:v>套</x:v>
      </x:c>
      <x:c r="F18" s="16" t="n">
        <x:v>8</x:v>
      </x:c>
      <x:c r="G18" s="16" t="n">
        <x:v>13</x:v>
      </x:c>
      <x:c r="H18" s="16" t="n">
        <x:v>20</x:v>
      </x:c>
      <x:c r="I18" s="17" t="n">
        <x:f>IF(COUNT(D18,F18)=2,D18*F18,"待填")</x:f>
        <x:v>8</x:v>
      </x:c>
      <x:c r="J18" s="17" t="n">
        <x:f>IF(COUNT(D18,G18)=2,D18*G18,"待填")</x:f>
        <x:v>13</x:v>
      </x:c>
      <x:c r="K18" s="17" t="n">
        <x:f>IF(COUNT(D18,H18)=2,D18*H18,"待填")</x:f>
        <x:v>20</x:v>
      </x:c>
      <x:c r="L18" s="18" t="n">
        <x:v>0.6</x:v>
      </x:c>
      <x:c r="M18" s="19" t="n">
        <x:f>IF(COUNT(D18,L18)=2,D18*L18,"待填")</x:f>
        <x:v>0.6</x:v>
      </x:c>
      <x:c r="N18" s="15" t="n">
        <x:v>1</x:v>
      </x:c>
      <x:c r="O18" s="20" t="str">
        <x:v>显示、存储、相机局部供电；排除C04/P08已含部分</x:v>
      </x:c>
      <x:c r="P18" s="20" t="str">
        <x:v>配套料包</x:v>
      </x:c>
      <x:c r="Q18" s="2"/>
      <x:c r="R18" s="2" t="str">
        <x:v>设计预算；成本/重量待RFQ</x:v>
      </x:c>
    </x:row>
    <x:row r="19" ht="43" customHeight="1">
      <x:c r="A19" s="21" t="str">
        <x:v>R01</x:v>
      </x:c>
      <x:c r="B19" s="21" t="str">
        <x:v>无线连接</x:v>
      </x:c>
      <x:c r="C19" s="21" t="str">
        <x:v>Wi-Fi/BT配套芯片及RF前端</x:v>
      </x:c>
      <x:c r="D19" s="22" t="n">
        <x:v>1</x:v>
      </x:c>
      <x:c r="E19" s="23" t="str">
        <x:v>套</x:v>
      </x:c>
      <x:c r="F19" s="24" t="n">
        <x:v>25</x:v>
      </x:c>
      <x:c r="G19" s="24" t="n">
        <x:v>40</x:v>
      </x:c>
      <x:c r="H19" s="24" t="n">
        <x:v>60</x:v>
      </x:c>
      <x:c r="I19" s="25" t="n">
        <x:f>IF(COUNT(D19,F19)=2,D19*F19,"待填")</x:f>
        <x:v>25</x:v>
      </x:c>
      <x:c r="J19" s="25" t="n">
        <x:f>IF(COUNT(D19,G19)=2,D19*G19,"待填")</x:f>
        <x:v>40</x:v>
      </x:c>
      <x:c r="K19" s="25" t="n">
        <x:f>IF(COUNT(D19,H19)=2,D19*H19,"待填")</x:f>
        <x:v>60</x:v>
      </x:c>
      <x:c r="L19" s="26" t="n">
        <x:v>1.4</x:v>
      </x:c>
      <x:c r="M19" s="27" t="n">
        <x:f>IF(COUNT(D19,L19)=2,D19*L19,"待填")</x:f>
        <x:v>1.4</x:v>
      </x:c>
      <x:c r="N19" s="23" t="n">
        <x:v>1</x:v>
      </x:c>
      <x:c r="O19" s="28" t="str">
        <x:v>WCN6750级候选；Wi-Fi 6、BT 5.2；5.4需另行兼容评估</x:v>
      </x:c>
      <x:c r="P19" s="28" t="str">
        <x:v>候选，非SoC内含免费项</x:v>
      </x:c>
      <x:c r="Q19" s="2"/>
      <x:c r="R19" s="2" t="str">
        <x:v>S1；成本/重量待RFQ</x:v>
      </x:c>
    </x:row>
    <x:row r="20" ht="43" customHeight="1">
      <x:c r="A20" s="2" t="str">
        <x:v>R02</x:v>
      </x:c>
      <x:c r="B20" s="2" t="str">
        <x:v>无线连接</x:v>
      </x:c>
      <x:c r="C20" s="2" t="str">
        <x:v>Wi-Fi/BT FPC天线</x:v>
      </x:c>
      <x:c r="D20" s="14" t="n">
        <x:v>2</x:v>
      </x:c>
      <x:c r="E20" s="15" t="str">
        <x:v>支</x:v>
      </x:c>
      <x:c r="F20" s="16" t="n">
        <x:v>3</x:v>
      </x:c>
      <x:c r="G20" s="16" t="n">
        <x:v>5</x:v>
      </x:c>
      <x:c r="H20" s="16" t="n">
        <x:v>8</x:v>
      </x:c>
      <x:c r="I20" s="17" t="n">
        <x:f>IF(COUNT(D20,F20)=2,D20*F20,"待填")</x:f>
        <x:v>6</x:v>
      </x:c>
      <x:c r="J20" s="17" t="n">
        <x:f>IF(COUNT(D20,G20)=2,D20*G20,"待填")</x:f>
        <x:v>10</x:v>
      </x:c>
      <x:c r="K20" s="17" t="n">
        <x:f>IF(COUNT(D20,H20)=2,D20*H20,"待填")</x:f>
        <x:v>16</x:v>
      </x:c>
      <x:c r="L20" s="18" t="n">
        <x:v>0.35</x:v>
      </x:c>
      <x:c r="M20" s="19" t="n">
        <x:f>IF(COUNT(D20,L20)=2,D20*L20,"待填")</x:f>
        <x:v>0.7</x:v>
      </x:c>
      <x:c r="N20" s="15" t="n">
        <x:v>1</x:v>
      </x:c>
      <x:c r="O20" s="20" t="str">
        <x:v>两支天线及粘贴材料，避开金属遮挡区</x:v>
      </x:c>
      <x:c r="P20" s="20" t="str">
        <x:v>需整机调谐</x:v>
      </x:c>
      <x:c r="Q20" s="2"/>
      <x:c r="R20" s="2" t="str">
        <x:v>设计预算；成本/重量待RFQ</x:v>
      </x:c>
    </x:row>
    <x:row r="21" ht="43" customHeight="1">
      <x:c r="A21" s="2" t="str">
        <x:v>R03</x:v>
      </x:c>
      <x:c r="B21" s="2" t="str">
        <x:v>无线连接</x:v>
      </x:c>
      <x:c r="C21" s="2" t="str">
        <x:v>射频同轴及匹配件</x:v>
      </x:c>
      <x:c r="D21" s="14" t="n">
        <x:v>1</x:v>
      </x:c>
      <x:c r="E21" s="15" t="str">
        <x:v>套</x:v>
      </x:c>
      <x:c r="F21" s="16" t="n">
        <x:v>5</x:v>
      </x:c>
      <x:c r="G21" s="16" t="n">
        <x:v>8</x:v>
      </x:c>
      <x:c r="H21" s="16" t="n">
        <x:v>13</x:v>
      </x:c>
      <x:c r="I21" s="17" t="n">
        <x:f>IF(COUNT(D21,F21)=2,D21*F21,"待填")</x:f>
        <x:v>5</x:v>
      </x:c>
      <x:c r="J21" s="17" t="n">
        <x:f>IF(COUNT(D21,G21)=2,D21*G21,"待填")</x:f>
        <x:v>8</x:v>
      </x:c>
      <x:c r="K21" s="17" t="n">
        <x:f>IF(COUNT(D21,H21)=2,D21*H21,"待填")</x:f>
        <x:v>13</x:v>
      </x:c>
      <x:c r="L21" s="18" t="n">
        <x:v>0.6</x:v>
      </x:c>
      <x:c r="M21" s="19" t="n">
        <x:f>IF(COUNT(D21,L21)=2,D21*L21,"待填")</x:f>
        <x:v>0.6</x:v>
      </x:c>
      <x:c r="N21" s="15" t="n">
        <x:v>1</x:v>
      </x:c>
      <x:c r="O21" s="20" t="str">
        <x:v>同轴线、接口与匹配元件；不含4G</x:v>
      </x:c>
      <x:c r="P21" s="20" t="str">
        <x:v>配套料包</x:v>
      </x:c>
      <x:c r="Q21" s="2"/>
      <x:c r="R21" s="2" t="str">
        <x:v>设计预算；成本/重量待RFQ</x:v>
      </x:c>
    </x:row>
    <x:row r="22" ht="43" customHeight="1">
      <x:c r="A22" s="21" t="str">
        <x:v>A01</x:v>
      </x:c>
      <x:c r="B22" s="21" t="str">
        <x:v>音频系统</x:v>
      </x:c>
      <x:c r="C22" s="21" t="str">
        <x:v>数字MEMS麦克风</x:v>
      </x:c>
      <x:c r="D22" s="22" t="n">
        <x:v>8</x:v>
      </x:c>
      <x:c r="E22" s="23" t="str">
        <x:v>颗</x:v>
      </x:c>
      <x:c r="F22" s="24" t="n">
        <x:v>6</x:v>
      </x:c>
      <x:c r="G22" s="24" t="n">
        <x:v>9</x:v>
      </x:c>
      <x:c r="H22" s="24" t="n">
        <x:v>14</x:v>
      </x:c>
      <x:c r="I22" s="25" t="n">
        <x:f>IF(COUNT(D22,F22)=2,D22*F22,"待填")</x:f>
        <x:v>48</x:v>
      </x:c>
      <x:c r="J22" s="25" t="n">
        <x:f>IF(COUNT(D22,G22)=2,D22*G22,"待填")</x:f>
        <x:v>72</x:v>
      </x:c>
      <x:c r="K22" s="25" t="n">
        <x:f>IF(COUNT(D22,H22)=2,D22*H22,"待填")</x:f>
        <x:v>112</x:v>
      </x:c>
      <x:c r="L22" s="26" t="n">
        <x:v>0.05</x:v>
      </x:c>
      <x:c r="M22" s="27" t="n">
        <x:f>IF(COUNT(D22,L22)=2,D22*L22,"待填")</x:f>
        <x:v>0.4</x:v>
      </x:c>
      <x:c r="N22" s="23" t="n">
        <x:v>1</x:v>
      </x:c>
      <x:c r="O22" s="28" t="str">
        <x:v>IM69D129F候选；PDM、69 dB SNR、450 µA；3.5×2.65×0.98 mm</x:v>
      </x:c>
      <x:c r="P22" s="28" t="str">
        <x:v>每面正面4麦</x:v>
      </x:c>
      <x:c r="Q22" s="2"/>
      <x:c r="R22" s="2" t="str">
        <x:v>S2；成本/重量待RFQ</x:v>
      </x:c>
    </x:row>
    <x:row r="23" ht="43" customHeight="1">
      <x:c r="A23" s="2" t="str">
        <x:v>A02</x:v>
      </x:c>
      <x:c r="B23" s="2" t="str">
        <x:v>音频系统</x:v>
      </x:c>
      <x:c r="C23" s="2" t="str">
        <x:v>8路音频采集处理器</x:v>
      </x:c>
      <x:c r="D23" s="14" t="n">
        <x:v>1</x:v>
      </x:c>
      <x:c r="E23" s="15" t="str">
        <x:v>颗</x:v>
      </x:c>
      <x:c r="F23" s="16" t="n">
        <x:v>35</x:v>
      </x:c>
      <x:c r="G23" s="16" t="n">
        <x:v>55</x:v>
      </x:c>
      <x:c r="H23" s="16" t="n">
        <x:v>85</x:v>
      </x:c>
      <x:c r="I23" s="17" t="n">
        <x:f>IF(COUNT(D23,F23)=2,D23*F23,"待填")</x:f>
        <x:v>35</x:v>
      </x:c>
      <x:c r="J23" s="17" t="n">
        <x:f>IF(COUNT(D23,G23)=2,D23*G23,"待填")</x:f>
        <x:v>55</x:v>
      </x:c>
      <x:c r="K23" s="17" t="n">
        <x:f>IF(COUNT(D23,H23)=2,D23*H23,"待填")</x:f>
        <x:v>85</x:v>
      </x:c>
      <x:c r="L23" s="18" t="n">
        <x:v>0.45</x:v>
      </x:c>
      <x:c r="M23" s="19" t="n">
        <x:f>IF(COUNT(D23,L23)=2,D23*L23,"待填")</x:f>
        <x:v>0.45</x:v>
      </x:c>
      <x:c r="N23" s="15" t="n">
        <x:v>1</x:v>
      </x:c>
      <x:c r="O23" s="20" t="str">
        <x:v>XU316级候选；同步采集8路PDM，USB/TDM送主控</x:v>
      </x:c>
      <x:c r="P23" s="20" t="str">
        <x:v>需定制固件及双路算法</x:v>
      </x:c>
      <x:c r="Q23" s="2"/>
      <x:c r="R23" s="2" t="str">
        <x:v>S3；成本/重量待RFQ</x:v>
      </x:c>
    </x:row>
    <x:row r="24" ht="43" customHeight="1">
      <x:c r="A24" s="2" t="str">
        <x:v>A03</x:v>
      </x:c>
      <x:c r="B24" s="2" t="str">
        <x:v>音频系统</x:v>
      </x:c>
      <x:c r="C24" s="2" t="str">
        <x:v>音频启动Flash/时钟/供电</x:v>
      </x:c>
      <x:c r="D24" s="14" t="n">
        <x:v>1</x:v>
      </x:c>
      <x:c r="E24" s="15" t="str">
        <x:v>套</x:v>
      </x:c>
      <x:c r="F24" s="16" t="n">
        <x:v>4</x:v>
      </x:c>
      <x:c r="G24" s="16" t="n">
        <x:v>7</x:v>
      </x:c>
      <x:c r="H24" s="16" t="n">
        <x:v>12</x:v>
      </x:c>
      <x:c r="I24" s="17" t="n">
        <x:f>IF(COUNT(D24,F24)=2,D24*F24,"待填")</x:f>
        <x:v>4</x:v>
      </x:c>
      <x:c r="J24" s="17" t="n">
        <x:f>IF(COUNT(D24,G24)=2,D24*G24,"待填")</x:f>
        <x:v>7</x:v>
      </x:c>
      <x:c r="K24" s="17" t="n">
        <x:f>IF(COUNT(D24,H24)=2,D24*H24,"待填")</x:f>
        <x:v>12</x:v>
      </x:c>
      <x:c r="L24" s="18" t="n">
        <x:v>0.2</x:v>
      </x:c>
      <x:c r="M24" s="19" t="n">
        <x:f>IF(COUNT(D24,L24)=2,D24*L24,"待填")</x:f>
        <x:v>0.2</x:v>
      </x:c>
      <x:c r="N24" s="15" t="n">
        <x:v>1</x:v>
      </x:c>
      <x:c r="O24" s="20" t="str">
        <x:v>音频前端专用配套；不重复计主控时钟</x:v>
      </x:c>
      <x:c r="P24" s="20" t="str">
        <x:v>配套料包</x:v>
      </x:c>
      <x:c r="Q24" s="2"/>
      <x:c r="R24" s="2" t="str">
        <x:v>设计预算；成本/重量待RFQ</x:v>
      </x:c>
    </x:row>
    <x:row r="25" ht="43" customHeight="1">
      <x:c r="A25" s="2" t="str">
        <x:v>A04</x:v>
      </x:c>
      <x:c r="B25" s="2" t="str">
        <x:v>音频系统</x:v>
      </x:c>
      <x:c r="C25" s="2" t="str">
        <x:v>数字D类功放</x:v>
      </x:c>
      <x:c r="D25" s="14" t="n">
        <x:v>2</x:v>
      </x:c>
      <x:c r="E25" s="15" t="str">
        <x:v>颗</x:v>
      </x:c>
      <x:c r="F25" s="16" t="n">
        <x:v>4</x:v>
      </x:c>
      <x:c r="G25" s="16" t="n">
        <x:v>6</x:v>
      </x:c>
      <x:c r="H25" s="16" t="n">
        <x:v>10</x:v>
      </x:c>
      <x:c r="I25" s="17" t="n">
        <x:f>IF(COUNT(D25,F25)=2,D25*F25,"待填")</x:f>
        <x:v>8</x:v>
      </x:c>
      <x:c r="J25" s="17" t="n">
        <x:f>IF(COUNT(D25,G25)=2,D25*G25,"待填")</x:f>
        <x:v>12</x:v>
      </x:c>
      <x:c r="K25" s="17" t="n">
        <x:f>IF(COUNT(D25,H25)=2,D25*H25,"待填")</x:f>
        <x:v>20</x:v>
      </x:c>
      <x:c r="L25" s="18" t="n">
        <x:v>0.15</x:v>
      </x:c>
      <x:c r="M25" s="19" t="n">
        <x:f>IF(COUNT(D25,L25)=2,D25*L25,"待填")</x:f>
        <x:v>0.3</x:v>
      </x:c>
      <x:c r="N25" s="15" t="n">
        <x:v>1</x:v>
      </x:c>
      <x:c r="O25" s="20" t="str">
        <x:v>每侧1路，I2S输入；采集播放参考用于AEC</x:v>
      </x:c>
      <x:c r="P25" s="20" t="str">
        <x:v>型号待选</x:v>
      </x:c>
      <x:c r="Q25" s="2"/>
      <x:c r="R25" s="2" t="str">
        <x:v>S7；成本/重量待RFQ</x:v>
      </x:c>
    </x:row>
    <x:row r="26" ht="43" customHeight="1">
      <x:c r="A26" s="2" t="str">
        <x:v>A05</x:v>
      </x:c>
      <x:c r="B26" s="2" t="str">
        <x:v>音频系统</x:v>
      </x:c>
      <x:c r="C26" s="2" t="str">
        <x:v>微型扬声器单元</x:v>
      </x:c>
      <x:c r="D26" s="14" t="n">
        <x:v>2</x:v>
      </x:c>
      <x:c r="E26" s="15" t="str">
        <x:v>个</x:v>
      </x:c>
      <x:c r="F26" s="16" t="n">
        <x:v>6</x:v>
      </x:c>
      <x:c r="G26" s="16" t="n">
        <x:v>9</x:v>
      </x:c>
      <x:c r="H26" s="16" t="n">
        <x:v>15</x:v>
      </x:c>
      <x:c r="I26" s="17" t="n">
        <x:f>IF(COUNT(D26,F26)=2,D26*F26,"待填")</x:f>
        <x:v>12</x:v>
      </x:c>
      <x:c r="J26" s="17" t="n">
        <x:f>IF(COUNT(D26,G26)=2,D26*G26,"待填")</x:f>
        <x:v>18</x:v>
      </x:c>
      <x:c r="K26" s="17" t="n">
        <x:f>IF(COUNT(D26,H26)=2,D26*H26,"待填")</x:f>
        <x:v>30</x:v>
      </x:c>
      <x:c r="L26" s="18" t="n">
        <x:v>2</x:v>
      </x:c>
      <x:c r="M26" s="19" t="n">
        <x:f>IF(COUNT(D26,L26)=2,D26*L26,"待填")</x:f>
        <x:v>4</x:v>
      </x:c>
      <x:c r="N26" s="15" t="n">
        <x:v>1</x:v>
      </x:c>
      <x:c r="O26" s="20" t="str">
        <x:v>每面1个薄型扬声器，目标0.8–1 W级</x:v>
      </x:c>
      <x:c r="P26" s="20" t="str">
        <x:v>不能承诺声学定向</x:v>
      </x:c>
      <x:c r="Q26" s="2"/>
      <x:c r="R26" s="2" t="str">
        <x:v>设计预算；成本/重量待RFQ</x:v>
      </x:c>
    </x:row>
    <x:row r="27" ht="43" customHeight="1">
      <x:c r="A27" s="2" t="str">
        <x:v>A06</x:v>
      </x:c>
      <x:c r="B27" s="2" t="str">
        <x:v>音频系统</x:v>
      </x:c>
      <x:c r="C27" s="2" t="str">
        <x:v>扬声器独立声腔</x:v>
      </x:c>
      <x:c r="D27" s="14" t="n">
        <x:v>2</x:v>
      </x:c>
      <x:c r="E27" s="15" t="str">
        <x:v>套</x:v>
      </x:c>
      <x:c r="F27" s="16" t="n">
        <x:v>3</x:v>
      </x:c>
      <x:c r="G27" s="16" t="n">
        <x:v>5</x:v>
      </x:c>
      <x:c r="H27" s="16" t="n">
        <x:v>8</x:v>
      </x:c>
      <x:c r="I27" s="17" t="n">
        <x:f>IF(COUNT(D27,F27)=2,D27*F27,"待填")</x:f>
        <x:v>6</x:v>
      </x:c>
      <x:c r="J27" s="17" t="n">
        <x:f>IF(COUNT(D27,G27)=2,D27*G27,"待填")</x:f>
        <x:v>10</x:v>
      </x:c>
      <x:c r="K27" s="17" t="n">
        <x:f>IF(COUNT(D27,H27)=2,D27*H27,"待填")</x:f>
        <x:v>16</x:v>
      </x:c>
      <x:c r="L27" s="18" t="n">
        <x:v>1.1</x:v>
      </x:c>
      <x:c r="M27" s="19" t="n">
        <x:f>IF(COUNT(D27,L27)=2,D27*L27,"待填")</x:f>
        <x:v>2.2</x:v>
      </x:c>
      <x:c r="N27" s="15" t="n">
        <x:v>1</x:v>
      </x:c>
      <x:c r="O27" s="20" t="str">
        <x:v>薄型密封声腔与缓冲，出声口避开桌面</x:v>
      </x:c>
      <x:c r="P27" s="20" t="str">
        <x:v>声腔容积待验证</x:v>
      </x:c>
      <x:c r="Q27" s="2"/>
      <x:c r="R27" s="2" t="str">
        <x:v>设计预算；成本/重量待RFQ</x:v>
      </x:c>
    </x:row>
    <x:row r="28" ht="43" customHeight="1">
      <x:c r="A28" s="2" t="str">
        <x:v>A07</x:v>
      </x:c>
      <x:c r="B28" s="2" t="str">
        <x:v>音频系统</x:v>
      </x:c>
      <x:c r="C28" s="2" t="str">
        <x:v>麦克风密封件与防尘网</x:v>
      </x:c>
      <x:c r="D28" s="14" t="n">
        <x:v>8</x:v>
      </x:c>
      <x:c r="E28" s="15" t="str">
        <x:v>套</x:v>
      </x:c>
      <x:c r="F28" s="16" t="n">
        <x:v>0.6</x:v>
      </x:c>
      <x:c r="G28" s="16" t="n">
        <x:v>1</x:v>
      </x:c>
      <x:c r="H28" s="16" t="n">
        <x:v>1.6</x:v>
      </x:c>
      <x:c r="I28" s="17" t="n">
        <x:f>IF(COUNT(D28,F28)=2,D28*F28,"待填")</x:f>
        <x:v>4.8</x:v>
      </x:c>
      <x:c r="J28" s="17" t="n">
        <x:f>IF(COUNT(D28,G28)=2,D28*G28,"待填")</x:f>
        <x:v>8</x:v>
      </x:c>
      <x:c r="K28" s="17" t="n">
        <x:f>IF(COUNT(D28,H28)=2,D28*H28,"待填")</x:f>
        <x:v>12.8</x:v>
      </x:c>
      <x:c r="L28" s="18" t="n">
        <x:v>0.08</x:v>
      </x:c>
      <x:c r="M28" s="19" t="n">
        <x:f>IF(COUNT(D28,L28)=2,D28*L28,"待填")</x:f>
        <x:v>0.64</x:v>
      </x:c>
      <x:c r="N28" s="15" t="n">
        <x:v>1</x:v>
      </x:c>
      <x:c r="O28" s="20" t="str">
        <x:v>正面0.8 mm示意声孔，短而一致的声道与隔振</x:v>
      </x:c>
      <x:c r="P28" s="20" t="str">
        <x:v>孔位不等于可装配声道</x:v>
      </x:c>
      <x:c r="Q28" s="2"/>
      <x:c r="R28" s="2" t="str">
        <x:v>S7；成本/重量待RFQ</x:v>
      </x:c>
    </x:row>
    <x:row r="29" ht="43" customHeight="1">
      <x:c r="A29" s="2" t="str">
        <x:v>A08</x:v>
      </x:c>
      <x:c r="B29" s="2" t="str">
        <x:v>音频系统</x:v>
      </x:c>
      <x:c r="C29" s="2" t="str">
        <x:v>正面麦克风软板</x:v>
      </x:c>
      <x:c r="D29" s="14" t="n">
        <x:v>2</x:v>
      </x:c>
      <x:c r="E29" s="15" t="str">
        <x:v>片</x:v>
      </x:c>
      <x:c r="F29" s="16" t="n">
        <x:v>4</x:v>
      </x:c>
      <x:c r="G29" s="16" t="n">
        <x:v>7</x:v>
      </x:c>
      <x:c r="H29" s="16" t="n">
        <x:v>11</x:v>
      </x:c>
      <x:c r="I29" s="17" t="n">
        <x:f>IF(COUNT(D29,F29)=2,D29*F29,"待填")</x:f>
        <x:v>8</x:v>
      </x:c>
      <x:c r="J29" s="17" t="n">
        <x:f>IF(COUNT(D29,G29)=2,D29*G29,"待填")</x:f>
        <x:v>14</x:v>
      </x:c>
      <x:c r="K29" s="17" t="n">
        <x:f>IF(COUNT(D29,H29)=2,D29*H29,"待填")</x:f>
        <x:v>22</x:v>
      </x:c>
      <x:c r="L29" s="18" t="n">
        <x:v>1.2</x:v>
      </x:c>
      <x:c r="M29" s="19" t="n">
        <x:f>IF(COUNT(D29,L29)=2,D29*L29,"待填")</x:f>
        <x:v>2.4</x:v>
      </x:c>
      <x:c r="N29" s="15" t="n">
        <x:v>1</x:v>
      </x:c>
      <x:c r="O29" s="20" t="str">
        <x:v>每侧4麦安装软板；不含跨铰链主排线</x:v>
      </x:c>
      <x:c r="P29" s="20" t="str">
        <x:v>相位一致性待校准</x:v>
      </x:c>
      <x:c r="Q29" s="2"/>
      <x:c r="R29" s="2" t="str">
        <x:v>模型尺寸；成本/重量待RFQ</x:v>
      </x:c>
    </x:row>
    <x:row r="30" ht="43" customHeight="1">
      <x:c r="A30" s="21" t="str">
        <x:v>V01</x:v>
      </x:c>
      <x:c r="B30" s="21" t="str">
        <x:v>摄像系统</x:v>
      </x:c>
      <x:c r="C30" s="21" t="str">
        <x:v>5 MP薄型摄像头模组</x:v>
      </x:c>
      <x:c r="D30" s="22" t="n">
        <x:v>2</x:v>
      </x:c>
      <x:c r="E30" s="23" t="str">
        <x:v>个</x:v>
      </x:c>
      <x:c r="F30" s="24" t="n">
        <x:v>16</x:v>
      </x:c>
      <x:c r="G30" s="24" t="n">
        <x:v>25</x:v>
      </x:c>
      <x:c r="H30" s="24" t="n">
        <x:v>40</x:v>
      </x:c>
      <x:c r="I30" s="25" t="n">
        <x:f>IF(COUNT(D30,F30)=2,D30*F30,"待填")</x:f>
        <x:v>32</x:v>
      </x:c>
      <x:c r="J30" s="25" t="n">
        <x:f>IF(COUNT(D30,G30)=2,D30*G30,"待填")</x:f>
        <x:v>50</x:v>
      </x:c>
      <x:c r="K30" s="25" t="n">
        <x:f>IF(COUNT(D30,H30)=2,D30*H30,"待填")</x:f>
        <x:v>80</x:v>
      </x:c>
      <x:c r="L30" s="26" t="n">
        <x:v>1.8</x:v>
      </x:c>
      <x:c r="M30" s="27" t="n">
        <x:f>IF(COUNT(D30,L30)=2,D30*L30,"待填")</x:f>
        <x:v>3.6</x:v>
      </x:c>
      <x:c r="N30" s="23" t="n">
        <x:v>1</x:v>
      </x:c>
      <x:c r="O30" s="28" t="str">
        <x:v>含传感器/镜头/FPC；屏下光学需与D01联合开发</x:v>
      </x:c>
      <x:c r="P30" s="28" t="str">
        <x:v>普通模组不能直接等同UDC</x:v>
      </x:c>
      <x:c r="Q30" s="2"/>
      <x:c r="R30" s="2" t="str">
        <x:v>S6；成本/重量待RFQ</x:v>
      </x:c>
    </x:row>
    <x:row r="31" ht="43" customHeight="1">
      <x:c r="A31" s="2" t="str">
        <x:v>V02</x:v>
      </x:c>
      <x:c r="B31" s="2" t="str">
        <x:v>摄像系统</x:v>
      </x:c>
      <x:c r="C31" s="2" t="str">
        <x:v>镜头定位与遮光件</x:v>
      </x:c>
      <x:c r="D31" s="14" t="n">
        <x:v>2</x:v>
      </x:c>
      <x:c r="E31" s="15" t="str">
        <x:v>套</x:v>
      </x:c>
      <x:c r="F31" s="16" t="n">
        <x:v>2</x:v>
      </x:c>
      <x:c r="G31" s="16" t="n">
        <x:v>3</x:v>
      </x:c>
      <x:c r="H31" s="16" t="n">
        <x:v>5</x:v>
      </x:c>
      <x:c r="I31" s="17" t="n">
        <x:f>IF(COUNT(D31,F31)=2,D31*F31,"待填")</x:f>
        <x:v>4</x:v>
      </x:c>
      <x:c r="J31" s="17" t="n">
        <x:f>IF(COUNT(D31,G31)=2,D31*G31,"待填")</x:f>
        <x:v>6</x:v>
      </x:c>
      <x:c r="K31" s="17" t="n">
        <x:f>IF(COUNT(D31,H31)=2,D31*H31,"待填")</x:f>
        <x:v>10</x:v>
      </x:c>
      <x:c r="L31" s="18" t="n">
        <x:v>0.35</x:v>
      </x:c>
      <x:c r="M31" s="19" t="n">
        <x:f>IF(COUNT(D31,L31)=2,D31*L31,"待填")</x:f>
        <x:v>0.7</x:v>
      </x:c>
      <x:c r="N31" s="15" t="n">
        <x:v>1</x:v>
      </x:c>
      <x:c r="O31" s="20" t="str">
        <x:v>镜头定位、遮光和透光区对准</x:v>
      </x:c>
      <x:c r="P31" s="20" t="str">
        <x:v>定制光机件</x:v>
      </x:c>
      <x:c r="Q31" s="2"/>
      <x:c r="R31" s="2" t="str">
        <x:v>设计预算；成本/重量待RFQ</x:v>
      </x:c>
    </x:row>
    <x:row r="32" ht="43" customHeight="1">
      <x:c r="A32" s="21" t="str">
        <x:v>P01</x:v>
      </x:c>
      <x:c r="B32" s="21" t="str">
        <x:v>电池与供电</x:v>
      </x:c>
      <x:c r="C32" s="21" t="str">
        <x:v>1600 mAh薄型电芯</x:v>
      </x:c>
      <x:c r="D32" s="22" t="n">
        <x:v>2</x:v>
      </x:c>
      <x:c r="E32" s="23" t="str">
        <x:v>片</x:v>
      </x:c>
      <x:c r="F32" s="24" t="n">
        <x:v>18</x:v>
      </x:c>
      <x:c r="G32" s="24" t="n">
        <x:v>26</x:v>
      </x:c>
      <x:c r="H32" s="24" t="n">
        <x:v>38</x:v>
      </x:c>
      <x:c r="I32" s="25" t="n">
        <x:f>IF(COUNT(D32,F32)=2,D32*F32,"待填")</x:f>
        <x:v>36</x:v>
      </x:c>
      <x:c r="J32" s="25" t="n">
        <x:f>IF(COUNT(D32,G32)=2,D32*G32,"待填")</x:f>
        <x:v>52</x:v>
      </x:c>
      <x:c r="K32" s="25" t="n">
        <x:f>IF(COUNT(D32,H32)=2,D32*H32,"待填")</x:f>
        <x:v>76</x:v>
      </x:c>
      <x:c r="L32" s="26" t="n">
        <x:v>23</x:v>
      </x:c>
      <x:c r="M32" s="27" t="n">
        <x:f>IF(COUNT(D32,L32)=2,D32*L32,"待填")</x:f>
        <x:v>46</x:v>
      </x:c>
      <x:c r="N32" s="23" t="n">
        <x:v>1</x:v>
      </x:c>
      <x:c r="O32" s="28" t="str">
        <x:v>单片3.85 V标称，合计1S2P 3200 mAh；两侧分置</x:v>
      </x:c>
      <x:c r="P32" s="28" t="str">
        <x:v>尺寸/倍率/膨胀待确认</x:v>
      </x:c>
      <x:c r="Q32" s="2"/>
      <x:c r="R32" s="2" t="str">
        <x:v>设计预算；成本/重量待RFQ</x:v>
      </x:c>
    </x:row>
    <x:row r="33" ht="43" customHeight="1">
      <x:c r="A33" s="2" t="str">
        <x:v>P02</x:v>
      </x:c>
      <x:c r="B33" s="2" t="str">
        <x:v>电池与供电</x:v>
      </x:c>
      <x:c r="C33" s="2" t="str">
        <x:v>电池保护及温度检测</x:v>
      </x:c>
      <x:c r="D33" s="14" t="n">
        <x:v>1</x:v>
      </x:c>
      <x:c r="E33" s="15" t="str">
        <x:v>套</x:v>
      </x:c>
      <x:c r="F33" s="16" t="n">
        <x:v>5</x:v>
      </x:c>
      <x:c r="G33" s="16" t="n">
        <x:v>8</x:v>
      </x:c>
      <x:c r="H33" s="16" t="n">
        <x:v>12</x:v>
      </x:c>
      <x:c r="I33" s="17" t="n">
        <x:f>IF(COUNT(D33,F33)=2,D33*F33,"待填")</x:f>
        <x:v>5</x:v>
      </x:c>
      <x:c r="J33" s="17" t="n">
        <x:f>IF(COUNT(D33,G33)=2,D33*G33,"待填")</x:f>
        <x:v>8</x:v>
      </x:c>
      <x:c r="K33" s="17" t="n">
        <x:f>IF(COUNT(D33,H33)=2,D33*H33,"待填")</x:f>
        <x:v>12</x:v>
      </x:c>
      <x:c r="L33" s="18" t="n">
        <x:v>1.3</x:v>
      </x:c>
      <x:c r="M33" s="19" t="n">
        <x:f>IF(COUNT(D33,L33)=2,D33*L33,"待填")</x:f>
        <x:v>1.3</x:v>
      </x:c>
      <x:c r="N33" s="15" t="n">
        <x:v>1</x:v>
      </x:c>
      <x:c r="O33" s="20" t="str">
        <x:v>配对电芯、保护FET、各电芯温度检测及熔断；受控并联</x:v>
      </x:c>
      <x:c r="P33" s="20" t="str">
        <x:v>不得将任意两包直接并接</x:v>
      </x:c>
      <x:c r="Q33" s="2"/>
      <x:c r="R33" s="2" t="str">
        <x:v>设计预算；成本/重量待RFQ</x:v>
      </x:c>
    </x:row>
    <x:row r="34" ht="43" customHeight="1">
      <x:c r="A34" s="2" t="str">
        <x:v>P03</x:v>
      </x:c>
      <x:c r="B34" s="2" t="str">
        <x:v>电池与供电</x:v>
      </x:c>
      <x:c r="C34" s="2" t="str">
        <x:v>电量计</x:v>
      </x:c>
      <x:c r="D34" s="14" t="n">
        <x:v>1</x:v>
      </x:c>
      <x:c r="E34" s="15" t="str">
        <x:v>颗</x:v>
      </x:c>
      <x:c r="F34" s="16" t="n">
        <x:v>5</x:v>
      </x:c>
      <x:c r="G34" s="16" t="n">
        <x:v>8</x:v>
      </x:c>
      <x:c r="H34" s="16" t="n">
        <x:v>13</x:v>
      </x:c>
      <x:c r="I34" s="17" t="n">
        <x:f>IF(COUNT(D34,F34)=2,D34*F34,"待填")</x:f>
        <x:v>5</x:v>
      </x:c>
      <x:c r="J34" s="17" t="n">
        <x:f>IF(COUNT(D34,G34)=2,D34*G34,"待填")</x:f>
        <x:v>8</x:v>
      </x:c>
      <x:c r="K34" s="17" t="n">
        <x:f>IF(COUNT(D34,H34)=2,D34*H34,"待填")</x:f>
        <x:v>13</x:v>
      </x:c>
      <x:c r="L34" s="18" t="n">
        <x:v>0.15</x:v>
      </x:c>
      <x:c r="M34" s="19" t="n">
        <x:f>IF(COUNT(D34,L34)=2,D34*L34,"待填")</x:f>
        <x:v>0.15</x:v>
      </x:c>
      <x:c r="N34" s="15" t="n">
        <x:v>1</x:v>
      </x:c>
      <x:c r="O34" s="20" t="str">
        <x:v>1S包SOC/温度补偿与容量学习</x:v>
      </x:c>
      <x:c r="P34" s="20" t="str">
        <x:v>型号待选</x:v>
      </x:c>
      <x:c r="Q34" s="2"/>
      <x:c r="R34" s="2" t="str">
        <x:v>设计预算；成本/重量待RFQ</x:v>
      </x:c>
    </x:row>
    <x:row r="35" ht="43" customHeight="1">
      <x:c r="A35" s="2" t="str">
        <x:v>P04</x:v>
      </x:c>
      <x:c r="B35" s="2" t="str">
        <x:v>电池与供电</x:v>
      </x:c>
      <x:c r="C35" s="2" t="str">
        <x:v>充电及系统电源路径</x:v>
      </x:c>
      <x:c r="D35" s="14" t="n">
        <x:v>1</x:v>
      </x:c>
      <x:c r="E35" s="15" t="str">
        <x:v>颗</x:v>
      </x:c>
      <x:c r="F35" s="16" t="n">
        <x:v>6</x:v>
      </x:c>
      <x:c r="G35" s="16" t="n">
        <x:v>10</x:v>
      </x:c>
      <x:c r="H35" s="16" t="n">
        <x:v>15</x:v>
      </x:c>
      <x:c r="I35" s="17" t="n">
        <x:f>IF(COUNT(D35,F35)=2,D35*F35,"待填")</x:f>
        <x:v>6</x:v>
      </x:c>
      <x:c r="J35" s="17" t="n">
        <x:f>IF(COUNT(D35,G35)=2,D35*G35,"待填")</x:f>
        <x:v>10</x:v>
      </x:c>
      <x:c r="K35" s="17" t="n">
        <x:f>IF(COUNT(D35,H35)=2,D35*H35,"待填")</x:f>
        <x:v>15</x:v>
      </x:c>
      <x:c r="L35" s="18" t="n">
        <x:v>0.1</x:v>
      </x:c>
      <x:c r="M35" s="19" t="n">
        <x:f>IF(COUNT(D35,L35)=2,D35*L35,"待填")</x:f>
        <x:v>0.1</x:v>
      </x:c>
      <x:c r="N35" s="15" t="n">
        <x:v>1</x:v>
      </x:c>
      <x:c r="O35" s="20" t="str">
        <x:v>BQ25895级候选；1S，边充边用；不承担USB-PD协商</x:v>
      </x:c>
      <x:c r="P35" s="20" t="str">
        <x:v>需与电芯充电电压匹配</x:v>
      </x:c>
      <x:c r="Q35" s="2"/>
      <x:c r="R35" s="2" t="str">
        <x:v>S4；成本/重量待RFQ</x:v>
      </x:c>
    </x:row>
    <x:row r="36" ht="43" customHeight="1">
      <x:c r="A36" s="2" t="str">
        <x:v>P05</x:v>
      </x:c>
      <x:c r="B36" s="2" t="str">
        <x:v>电池与供电</x:v>
      </x:c>
      <x:c r="C36" s="2" t="str">
        <x:v>USB-C PD受电控制</x:v>
      </x:c>
      <x:c r="D36" s="14" t="n">
        <x:v>2</x:v>
      </x:c>
      <x:c r="E36" s="15" t="str">
        <x:v>颗</x:v>
      </x:c>
      <x:c r="F36" s="16" t="n">
        <x:v>4</x:v>
      </x:c>
      <x:c r="G36" s="16" t="n">
        <x:v>6</x:v>
      </x:c>
      <x:c r="H36" s="16" t="n">
        <x:v>10</x:v>
      </x:c>
      <x:c r="I36" s="17" t="n">
        <x:f>IF(COUNT(D36,F36)=2,D36*F36,"待填")</x:f>
        <x:v>8</x:v>
      </x:c>
      <x:c r="J36" s="17" t="n">
        <x:f>IF(COUNT(D36,G36)=2,D36*G36,"待填")</x:f>
        <x:v>12</x:v>
      </x:c>
      <x:c r="K36" s="17" t="n">
        <x:f>IF(COUNT(D36,H36)=2,D36*H36,"待填")</x:f>
        <x:v>20</x:v>
      </x:c>
      <x:c r="L36" s="18" t="n">
        <x:v>0.1</x:v>
      </x:c>
      <x:c r="M36" s="19" t="n">
        <x:f>IF(COUNT(D36,L36)=2,D36*L36,"待填")</x:f>
        <x:v>0.2</x:v>
      </x:c>
      <x:c r="N36" s="15" t="n">
        <x:v>1</x:v>
      </x:c>
      <x:c r="O36" s="20" t="str">
        <x:v>每口独立协商，目标18 W输入</x:v>
      </x:c>
      <x:c r="P36" s="20" t="str">
        <x:v>型号待选</x:v>
      </x:c>
      <x:c r="Q36" s="2"/>
      <x:c r="R36" s="2" t="str">
        <x:v>设计预算；成本/重量待RFQ</x:v>
      </x:c>
    </x:row>
    <x:row r="37" ht="43" customHeight="1">
      <x:c r="A37" s="2" t="str">
        <x:v>P06</x:v>
      </x:c>
      <x:c r="B37" s="2" t="str">
        <x:v>电池与供电</x:v>
      </x:c>
      <x:c r="C37" s="2" t="str">
        <x:v>双口电源选择/防回灌</x:v>
      </x:c>
      <x:c r="D37" s="14" t="n">
        <x:v>1</x:v>
      </x:c>
      <x:c r="E37" s="15" t="str">
        <x:v>套</x:v>
      </x:c>
      <x:c r="F37" s="16" t="n">
        <x:v>5</x:v>
      </x:c>
      <x:c r="G37" s="16" t="n">
        <x:v>9</x:v>
      </x:c>
      <x:c r="H37" s="16" t="n">
        <x:v>14</x:v>
      </x:c>
      <x:c r="I37" s="17" t="n">
        <x:f>IF(COUNT(D37,F37)=2,D37*F37,"待填")</x:f>
        <x:v>5</x:v>
      </x:c>
      <x:c r="J37" s="17" t="n">
        <x:f>IF(COUNT(D37,G37)=2,D37*G37,"待填")</x:f>
        <x:v>9</x:v>
      </x:c>
      <x:c r="K37" s="17" t="n">
        <x:f>IF(COUNT(D37,H37)=2,D37*H37,"待填")</x:f>
        <x:v>14</x:v>
      </x:c>
      <x:c r="L37" s="18" t="n">
        <x:v>0.35</x:v>
      </x:c>
      <x:c r="M37" s="19" t="n">
        <x:f>IF(COUNT(D37,L37)=2,D37*L37,"待填")</x:f>
        <x:v>0.35</x:v>
      </x:c>
      <x:c r="N37" s="15" t="n">
        <x:v>1</x:v>
      </x:c>
      <x:c r="O37" s="20" t="str">
        <x:v>同时插入时选择一路输入，隔离另一口；无功率叠加</x:v>
      </x:c>
      <x:c r="P37" s="20" t="str">
        <x:v>原理图待验证</x:v>
      </x:c>
      <x:c r="Q37" s="2"/>
      <x:c r="R37" s="2" t="str">
        <x:v>设计预算；成本/重量待RFQ</x:v>
      </x:c>
    </x:row>
    <x:row r="38" ht="43" customHeight="1">
      <x:c r="A38" s="2" t="str">
        <x:v>P07</x:v>
      </x:c>
      <x:c r="B38" s="2" t="str">
        <x:v>电池与供电</x:v>
      </x:c>
      <x:c r="C38" s="2" t="str">
        <x:v>低高度USB-C座</x:v>
      </x:c>
      <x:c r="D38" s="14" t="n">
        <x:v>2</x:v>
      </x:c>
      <x:c r="E38" s="15" t="str">
        <x:v>个</x:v>
      </x:c>
      <x:c r="F38" s="16" t="n">
        <x:v>2</x:v>
      </x:c>
      <x:c r="G38" s="16" t="n">
        <x:v>3.5</x:v>
      </x:c>
      <x:c r="H38" s="16" t="n">
        <x:v>6</x:v>
      </x:c>
      <x:c r="I38" s="17" t="n">
        <x:f>IF(COUNT(D38,F38)=2,D38*F38,"待填")</x:f>
        <x:v>4</x:v>
      </x:c>
      <x:c r="J38" s="17" t="n">
        <x:f>IF(COUNT(D38,G38)=2,D38*G38,"待填")</x:f>
        <x:v>7</x:v>
      </x:c>
      <x:c r="K38" s="17" t="n">
        <x:f>IF(COUNT(D38,H38)=2,D38*H38,"待填")</x:f>
        <x:v>12</x:v>
      </x:c>
      <x:c r="L38" s="18" t="n">
        <x:v>0.65</x:v>
      </x:c>
      <x:c r="M38" s="19" t="n">
        <x:f>IF(COUNT(D38,L38)=2,D38*L38,"待填")</x:f>
        <x:v>1.3</x:v>
      </x:c>
      <x:c r="N38" s="15" t="n">
        <x:v>1</x:v>
      </x:c>
      <x:c r="O38" s="20" t="str">
        <x:v>两侧各1口，沿用当前外观；电源/调试功能需定义</x:v>
      </x:c>
      <x:c r="P38" s="20" t="str">
        <x:v>4.5 mm机身堆叠待校核</x:v>
      </x:c>
      <x:c r="Q38" s="2"/>
      <x:c r="R38" s="2" t="str">
        <x:v>模型尺寸；成本/重量待RFQ</x:v>
      </x:c>
    </x:row>
    <x:row r="39" ht="43" customHeight="1">
      <x:c r="A39" s="2" t="str">
        <x:v>P08</x:v>
      </x:c>
      <x:c r="B39" s="2" t="str">
        <x:v>电池与供电</x:v>
      </x:c>
      <x:c r="C39" s="2" t="str">
        <x:v>充电电感及功率配套</x:v>
      </x:c>
      <x:c r="D39" s="14" t="n">
        <x:v>1</x:v>
      </x:c>
      <x:c r="E39" s="15" t="str">
        <x:v>套</x:v>
      </x:c>
      <x:c r="F39" s="16" t="n">
        <x:v>5</x:v>
      </x:c>
      <x:c r="G39" s="16" t="n">
        <x:v>9</x:v>
      </x:c>
      <x:c r="H39" s="16" t="n">
        <x:v>14</x:v>
      </x:c>
      <x:c r="I39" s="17" t="n">
        <x:f>IF(COUNT(D39,F39)=2,D39*F39,"待填")</x:f>
        <x:v>5</x:v>
      </x:c>
      <x:c r="J39" s="17" t="n">
        <x:f>IF(COUNT(D39,G39)=2,D39*G39,"待填")</x:f>
        <x:v>9</x:v>
      </x:c>
      <x:c r="K39" s="17" t="n">
        <x:f>IF(COUNT(D39,H39)=2,D39*H39,"待填")</x:f>
        <x:v>14</x:v>
      </x:c>
      <x:c r="L39" s="18" t="n">
        <x:v>0.7</x:v>
      </x:c>
      <x:c r="M39" s="19" t="n">
        <x:f>IF(COUNT(D39,L39)=2,D39*L39,"待填")</x:f>
        <x:v>0.7</x:v>
      </x:c>
      <x:c r="N39" s="15" t="n">
        <x:v>1</x:v>
      </x:c>
      <x:c r="O39" s="20" t="str">
        <x:v>功率电感、电容、ESD与保护；不重复C07</x:v>
      </x:c>
      <x:c r="P39" s="20" t="str">
        <x:v>配套料包</x:v>
      </x:c>
      <x:c r="Q39" s="2"/>
      <x:c r="R39" s="2" t="str">
        <x:v>设计预算；成本/重量待RFQ</x:v>
      </x:c>
    </x:row>
    <x:row r="40" ht="43" customHeight="1">
      <x:c r="A40" s="21" t="str">
        <x:v>M01</x:v>
      </x:c>
      <x:c r="B40" s="21" t="str">
        <x:v>结构与散热</x:v>
      </x:c>
      <x:c r="C40" s="21" t="str">
        <x:v>铝合金中框</x:v>
      </x:c>
      <x:c r="D40" s="22" t="n">
        <x:v>2</x:v>
      </x:c>
      <x:c r="E40" s="23" t="str">
        <x:v>件</x:v>
      </x:c>
      <x:c r="F40" s="24" t="n">
        <x:v>25</x:v>
      </x:c>
      <x:c r="G40" s="24" t="n">
        <x:v>38</x:v>
      </x:c>
      <x:c r="H40" s="24" t="n">
        <x:v>60</x:v>
      </x:c>
      <x:c r="I40" s="25" t="n">
        <x:f>IF(COUNT(D40,F40)=2,D40*F40,"待填")</x:f>
        <x:v>50</x:v>
      </x:c>
      <x:c r="J40" s="25" t="n">
        <x:f>IF(COUNT(D40,G40)=2,D40*G40,"待填")</x:f>
        <x:v>76</x:v>
      </x:c>
      <x:c r="K40" s="25" t="n">
        <x:f>IF(COUNT(D40,H40)=2,D40*H40,"待填")</x:f>
        <x:v>120</x:v>
      </x:c>
      <x:c r="L40" s="26" t="n">
        <x:v>10.5</x:v>
      </x:c>
      <x:c r="M40" s="27" t="n">
        <x:f>IF(COUNT(D40,L40)=2,D40*L40,"待填")</x:f>
        <x:v>21</x:v>
      </x:c>
      <x:c r="N40" s="23" t="n">
        <x:v>1</x:v>
      </x:c>
      <x:c r="O40" s="28" t="str">
        <x:v>方角面板123.9×81.9 mm、1.2 mm正面边框；含表面处理</x:v>
      </x:c>
      <x:c r="P40" s="28" t="str">
        <x:v>精密结构定制</x:v>
      </x:c>
      <x:c r="Q40" s="2"/>
      <x:c r="R40" s="2" t="str">
        <x:v>模型尺寸；成本/重量待RFQ</x:v>
      </x:c>
    </x:row>
    <x:row r="41" ht="43" customHeight="1">
      <x:c r="A41" s="2" t="str">
        <x:v>M02</x:v>
      </x:c>
      <x:c r="B41" s="2" t="str">
        <x:v>结构与散热</x:v>
      </x:c>
      <x:c r="C41" s="2" t="str">
        <x:v>轻薄后盖</x:v>
      </x:c>
      <x:c r="D41" s="14" t="n">
        <x:v>2</x:v>
      </x:c>
      <x:c r="E41" s="15" t="str">
        <x:v>片</x:v>
      </x:c>
      <x:c r="F41" s="16" t="n">
        <x:v>8</x:v>
      </x:c>
      <x:c r="G41" s="16" t="n">
        <x:v>13</x:v>
      </x:c>
      <x:c r="H41" s="16" t="n">
        <x:v>20</x:v>
      </x:c>
      <x:c r="I41" s="17" t="n">
        <x:f>IF(COUNT(D41,F41)=2,D41*F41,"待填")</x:f>
        <x:v>16</x:v>
      </x:c>
      <x:c r="J41" s="17" t="n">
        <x:f>IF(COUNT(D41,G41)=2,D41*G41,"待填")</x:f>
        <x:v>26</x:v>
      </x:c>
      <x:c r="K41" s="17" t="n">
        <x:f>IF(COUNT(D41,H41)=2,D41*H41,"待填")</x:f>
        <x:v>40</x:v>
      </x:c>
      <x:c r="L41" s="18" t="n">
        <x:v>5.3</x:v>
      </x:c>
      <x:c r="M41" s="19" t="n">
        <x:f>IF(COUNT(D41,L41)=2,D41*L41,"待填")</x:f>
        <x:v>10.6</x:v>
      </x:c>
      <x:c r="N41" s="15" t="n">
        <x:v>1</x:v>
      </x:c>
      <x:c r="O41" s="20" t="str">
        <x:v>内侧后盖；薄金属或复合材料路线待验证</x:v>
      </x:c>
      <x:c r="P41" s="20" t="str">
        <x:v>材质/刚度待选</x:v>
      </x:c>
      <x:c r="Q41" s="2"/>
      <x:c r="R41" s="2" t="str">
        <x:v>设计预算；成本/重量待RFQ</x:v>
      </x:c>
    </x:row>
    <x:row r="42" ht="43" customHeight="1">
      <x:c r="A42" s="2" t="str">
        <x:v>M03</x:v>
      </x:c>
      <x:c r="B42" s="2" t="str">
        <x:v>结构与散热</x:v>
      </x:c>
      <x:c r="C42" s="2" t="str">
        <x:v>单铰链完整机构</x:v>
      </x:c>
      <x:c r="D42" s="14" t="n">
        <x:v>1</x:v>
      </x:c>
      <x:c r="E42" s="15" t="str">
        <x:v>套</x:v>
      </x:c>
      <x:c r="F42" s="16" t="n">
        <x:v>45</x:v>
      </x:c>
      <x:c r="G42" s="16" t="n">
        <x:v>70</x:v>
      </x:c>
      <x:c r="H42" s="16" t="n">
        <x:v>115</x:v>
      </x:c>
      <x:c r="I42" s="17" t="n">
        <x:f>IF(COUNT(D42,F42)=2,D42*F42,"待填")</x:f>
        <x:v>45</x:v>
      </x:c>
      <x:c r="J42" s="17" t="n">
        <x:f>IF(COUNT(D42,G42)=2,D42*G42,"待填")</x:f>
        <x:v>70</x:v>
      </x:c>
      <x:c r="K42" s="17" t="n">
        <x:f>IF(COUNT(D42,H42)=2,D42*H42,"待填")</x:f>
        <x:v>115</x:v>
      </x:c>
      <x:c r="L42" s="18" t="n">
        <x:v>9</x:v>
      </x:c>
      <x:c r="M42" s="19" t="n">
        <x:f>IF(COUNT(D42,L42)=2,D42*L42,"待填")</x:f>
        <x:v>9</x:v>
      </x:c>
      <x:c r="N42" s="15" t="n">
        <x:v>1</x:v>
      </x:c>
      <x:c r="O42" s="20" t="str">
        <x:v>123.9 mm全宽、4 mm外观包络；含轴/轴套/阻尼/外壳</x:v>
      </x:c>
      <x:c r="P42" s="20" t="str">
        <x:v>内部机构未完成</x:v>
      </x:c>
      <x:c r="Q42" s="2"/>
      <x:c r="R42" s="2" t="str">
        <x:v>模型尺寸；成本/重量待RFQ</x:v>
      </x:c>
    </x:row>
    <x:row r="43" ht="43" customHeight="1">
      <x:c r="A43" s="2" t="str">
        <x:v>M04</x:v>
      </x:c>
      <x:c r="B43" s="2" t="str">
        <x:v>结构与散热</x:v>
      </x:c>
      <x:c r="C43" s="2" t="str">
        <x:v>跨铰链动态软板</x:v>
      </x:c>
      <x:c r="D43" s="14" t="n">
        <x:v>1</x:v>
      </x:c>
      <x:c r="E43" s="15" t="str">
        <x:v>套</x:v>
      </x:c>
      <x:c r="F43" s="16" t="n">
        <x:v>18</x:v>
      </x:c>
      <x:c r="G43" s="16" t="n">
        <x:v>28</x:v>
      </x:c>
      <x:c r="H43" s="16" t="n">
        <x:v>45</x:v>
      </x:c>
      <x:c r="I43" s="17" t="n">
        <x:f>IF(COUNT(D43,F43)=2,D43*F43,"待填")</x:f>
        <x:v>18</x:v>
      </x:c>
      <x:c r="J43" s="17" t="n">
        <x:f>IF(COUNT(D43,G43)=2,D43*G43,"待填")</x:f>
        <x:v>28</x:v>
      </x:c>
      <x:c r="K43" s="17" t="n">
        <x:f>IF(COUNT(D43,H43)=2,D43*H43,"待填")</x:f>
        <x:v>45</x:v>
      </x:c>
      <x:c r="L43" s="18" t="n">
        <x:v>2.2</x:v>
      </x:c>
      <x:c r="M43" s="19" t="n">
        <x:f>IF(COUNT(D43,L43)=2,D43*L43,"待填")</x:f>
        <x:v>2.2</x:v>
      </x:c>
      <x:c r="N43" s="15" t="n">
        <x:v>1</x:v>
      </x:c>
      <x:c r="O43" s="20" t="str">
        <x:v>双面屏、触控、相机、音频、电池互连；可为多片组合</x:v>
      </x:c>
      <x:c r="P43" s="20" t="str">
        <x:v>弯折空间/信号完整性待测</x:v>
      </x:c>
      <x:c r="Q43" s="2"/>
      <x:c r="R43" s="2" t="str">
        <x:v>设计预算；成本/重量待RFQ</x:v>
      </x:c>
    </x:row>
    <x:row r="44" ht="43" customHeight="1">
      <x:c r="A44" s="2" t="str">
        <x:v>M05</x:v>
      </x:c>
      <x:c r="B44" s="2" t="str">
        <x:v>结构与散热</x:v>
      </x:c>
      <x:c r="C44" s="2" t="str">
        <x:v>防滑脚垫</x:v>
      </x:c>
      <x:c r="D44" s="14" t="n">
        <x:v>2</x:v>
      </x:c>
      <x:c r="E44" s="15" t="str">
        <x:v>条</x:v>
      </x:c>
      <x:c r="F44" s="16" t="n">
        <x:v>1.5</x:v>
      </x:c>
      <x:c r="G44" s="16" t="n">
        <x:v>2.5</x:v>
      </x:c>
      <x:c r="H44" s="16" t="n">
        <x:v>4</x:v>
      </x:c>
      <x:c r="I44" s="17" t="n">
        <x:f>IF(COUNT(D44,F44)=2,D44*F44,"待填")</x:f>
        <x:v>3</x:v>
      </x:c>
      <x:c r="J44" s="17" t="n">
        <x:f>IF(COUNT(D44,G44)=2,D44*G44,"待填")</x:f>
        <x:v>5</x:v>
      </x:c>
      <x:c r="K44" s="17" t="n">
        <x:f>IF(COUNT(D44,H44)=2,D44*H44,"待填")</x:f>
        <x:v>8</x:v>
      </x:c>
      <x:c r="L44" s="18" t="n">
        <x:v>0.55</x:v>
      </x:c>
      <x:c r="M44" s="19" t="n">
        <x:f>IF(COUNT(D44,L44)=2,D44*L44,"待填")</x:f>
        <x:v>1.1</x:v>
      </x:c>
      <x:c r="N44" s="15" t="n">
        <x:v>1</x:v>
      </x:c>
      <x:c r="O44" s="20" t="str">
        <x:v>各面板底部1条</x:v>
      </x:c>
      <x:c r="P44" s="20" t="str">
        <x:v>材料/摩擦待测</x:v>
      </x:c>
      <x:c r="Q44" s="2"/>
      <x:c r="R44" s="2" t="str">
        <x:v>模型尺寸；成本/重量待RFQ</x:v>
      </x:c>
    </x:row>
    <x:row r="45" ht="43" customHeight="1">
      <x:c r="A45" s="2" t="str">
        <x:v>M06</x:v>
      </x:c>
      <x:c r="B45" s="2" t="str">
        <x:v>结构与散热</x:v>
      </x:c>
      <x:c r="C45" s="2" t="str">
        <x:v>密封胶带及防尘件</x:v>
      </x:c>
      <x:c r="D45" s="14" t="n">
        <x:v>1</x:v>
      </x:c>
      <x:c r="E45" s="15" t="str">
        <x:v>套</x:v>
      </x:c>
      <x:c r="F45" s="16" t="n">
        <x:v>4</x:v>
      </x:c>
      <x:c r="G45" s="16" t="n">
        <x:v>7</x:v>
      </x:c>
      <x:c r="H45" s="16" t="n">
        <x:v>12</x:v>
      </x:c>
      <x:c r="I45" s="17" t="n">
        <x:f>IF(COUNT(D45,F45)=2,D45*F45,"待填")</x:f>
        <x:v>4</x:v>
      </x:c>
      <x:c r="J45" s="17" t="n">
        <x:f>IF(COUNT(D45,G45)=2,D45*G45,"待填")</x:f>
        <x:v>7</x:v>
      </x:c>
      <x:c r="K45" s="17" t="n">
        <x:f>IF(COUNT(D45,H45)=2,D45*H45,"待填")</x:f>
        <x:v>12</x:v>
      </x:c>
      <x:c r="L45" s="18" t="n">
        <x:v>1</x:v>
      </x:c>
      <x:c r="M45" s="19" t="n">
        <x:f>IF(COUNT(D45,L45)=2,D45*L45,"待填")</x:f>
        <x:v>1</x:v>
      </x:c>
      <x:c r="N45" s="15" t="n">
        <x:v>1</x:v>
      </x:c>
      <x:c r="O45" s="20" t="str">
        <x:v>整机结构粘接耗材；排除屏幕OCA与麦克风密封</x:v>
      </x:c>
      <x:c r="P45" s="20" t="str">
        <x:v>配套料包</x:v>
      </x:c>
      <x:c r="Q45" s="2"/>
      <x:c r="R45" s="2" t="str">
        <x:v>设计预算；成本/重量待RFQ</x:v>
      </x:c>
    </x:row>
    <x:row r="46" ht="43" customHeight="1">
      <x:c r="A46" s="2" t="str">
        <x:v>M07</x:v>
      </x:c>
      <x:c r="B46" s="2" t="str">
        <x:v>结构与散热</x:v>
      </x:c>
      <x:c r="C46" s="2" t="str">
        <x:v>紧固件及支架</x:v>
      </x:c>
      <x:c r="D46" s="14" t="n">
        <x:v>1</x:v>
      </x:c>
      <x:c r="E46" s="15" t="str">
        <x:v>套</x:v>
      </x:c>
      <x:c r="F46" s="16" t="n">
        <x:v>4</x:v>
      </x:c>
      <x:c r="G46" s="16" t="n">
        <x:v>7</x:v>
      </x:c>
      <x:c r="H46" s="16" t="n">
        <x:v>11</x:v>
      </x:c>
      <x:c r="I46" s="17" t="n">
        <x:f>IF(COUNT(D46,F46)=2,D46*F46,"待填")</x:f>
        <x:v>4</x:v>
      </x:c>
      <x:c r="J46" s="17" t="n">
        <x:f>IF(COUNT(D46,G46)=2,D46*G46,"待填")</x:f>
        <x:v>7</x:v>
      </x:c>
      <x:c r="K46" s="17" t="n">
        <x:f>IF(COUNT(D46,H46)=2,D46*H46,"待填")</x:f>
        <x:v>11</x:v>
      </x:c>
      <x:c r="L46" s="18" t="n">
        <x:v>1.5</x:v>
      </x:c>
      <x:c r="M46" s="19" t="n">
        <x:f>IF(COUNT(D46,L46)=2,D46*L46,"待填")</x:f>
        <x:v>1.5</x:v>
      </x:c>
      <x:c r="N46" s="15" t="n">
        <x:v>1</x:v>
      </x:c>
      <x:c r="O46" s="20" t="str">
        <x:v>机身螺钉、主板与电池支架；不重复铰链内部件</x:v>
      </x:c>
      <x:c r="P46" s="20" t="str">
        <x:v>配套料包</x:v>
      </x:c>
      <x:c r="Q46" s="2"/>
      <x:c r="R46" s="2" t="str">
        <x:v>设计预算；成本/重量待RFQ</x:v>
      </x:c>
    </x:row>
    <x:row r="47" ht="43" customHeight="1">
      <x:c r="A47" s="2" t="str">
        <x:v>M08</x:v>
      </x:c>
      <x:c r="B47" s="2" t="str">
        <x:v>结构与散热</x:v>
      </x:c>
      <x:c r="C47" s="2" t="str">
        <x:v>石墨散热及导热材料</x:v>
      </x:c>
      <x:c r="D47" s="14" t="n">
        <x:v>1</x:v>
      </x:c>
      <x:c r="E47" s="15" t="str">
        <x:v>套</x:v>
      </x:c>
      <x:c r="F47" s="16" t="n">
        <x:v>6</x:v>
      </x:c>
      <x:c r="G47" s="16" t="n">
        <x:v>10</x:v>
      </x:c>
      <x:c r="H47" s="16" t="n">
        <x:v>18</x:v>
      </x:c>
      <x:c r="I47" s="17" t="n">
        <x:f>IF(COUNT(D47,F47)=2,D47*F47,"待填")</x:f>
        <x:v>6</x:v>
      </x:c>
      <x:c r="J47" s="17" t="n">
        <x:f>IF(COUNT(D47,G47)=2,D47*G47,"待填")</x:f>
        <x:v>10</x:v>
      </x:c>
      <x:c r="K47" s="17" t="n">
        <x:f>IF(COUNT(D47,H47)=2,D47*H47,"待填")</x:f>
        <x:v>18</x:v>
      </x:c>
      <x:c r="L47" s="18" t="n">
        <x:v>2.5</x:v>
      </x:c>
      <x:c r="M47" s="19" t="n">
        <x:f>IF(COUNT(D47,L47)=2,D47*L47,"待填")</x:f>
        <x:v>2.5</x:v>
      </x:c>
      <x:c r="N47" s="15" t="n">
        <x:v>1</x:v>
      </x:c>
      <x:c r="O47" s="20" t="str">
        <x:v>石墨、薄铜及导热垫；不用风扇</x:v>
      </x:c>
      <x:c r="P47" s="20" t="str">
        <x:v>温升未验证</x:v>
      </x:c>
      <x:c r="Q47" s="2"/>
      <x:c r="R47" s="2" t="str">
        <x:v>设计预算；成本/重量待RFQ</x:v>
      </x:c>
    </x:row>
    <x:row r="48" ht="43" customHeight="1">
      <x:c r="A48" s="2" t="str">
        <x:v>M09</x:v>
      </x:c>
      <x:c r="B48" s="2" t="str">
        <x:v>结构与散热</x:v>
      </x:c>
      <x:c r="C48" s="2" t="str">
        <x:v>电磁屏蔽罩</x:v>
      </x:c>
      <x:c r="D48" s="14" t="n">
        <x:v>1</x:v>
      </x:c>
      <x:c r="E48" s="15" t="str">
        <x:v>套</x:v>
      </x:c>
      <x:c r="F48" s="16" t="n">
        <x:v>5</x:v>
      </x:c>
      <x:c r="G48" s="16" t="n">
        <x:v>8</x:v>
      </x:c>
      <x:c r="H48" s="16" t="n">
        <x:v>13</x:v>
      </x:c>
      <x:c r="I48" s="17" t="n">
        <x:f>IF(COUNT(D48,F48)=2,D48*F48,"待填")</x:f>
        <x:v>5</x:v>
      </x:c>
      <x:c r="J48" s="17" t="n">
        <x:f>IF(COUNT(D48,G48)=2,D48*G48,"待填")</x:f>
        <x:v>8</x:v>
      </x:c>
      <x:c r="K48" s="17" t="n">
        <x:f>IF(COUNT(D48,H48)=2,D48*H48,"待填")</x:f>
        <x:v>13</x:v>
      </x:c>
      <x:c r="L48" s="18" t="n">
        <x:v>2.5</x:v>
      </x:c>
      <x:c r="M48" s="19" t="n">
        <x:f>IF(COUNT(D48,L48)=2,D48*L48,"待填")</x:f>
        <x:v>2.5</x:v>
      </x:c>
      <x:c r="N48" s="15" t="n">
        <x:v>1</x:v>
      </x:c>
      <x:c r="O48" s="20" t="str">
        <x:v>主控、存储及射频屏蔽</x:v>
      </x:c>
      <x:c r="P48" s="20" t="str">
        <x:v>配套料包</x:v>
      </x:c>
      <x:c r="Q48" s="2"/>
      <x:c r="R48" s="2" t="str">
        <x:v>设计预算；成本/重量待RFQ</x:v>
      </x:c>
    </x:row>
    <x:row r="49" ht="43" customHeight="1">
      <x:c r="A49" s="2" t="str">
        <x:v>M10</x:v>
      </x:c>
      <x:c r="B49" s="2" t="str">
        <x:v>结构与散热</x:v>
      </x:c>
      <x:c r="C49" s="2" t="str">
        <x:v>天线非金属窗口</x:v>
      </x:c>
      <x:c r="D49" s="14" t="n">
        <x:v>2</x:v>
      </x:c>
      <x:c r="E49" s="15" t="str">
        <x:v>件</x:v>
      </x:c>
      <x:c r="F49" s="16" t="n">
        <x:v>1</x:v>
      </x:c>
      <x:c r="G49" s="16" t="n">
        <x:v>2</x:v>
      </x:c>
      <x:c r="H49" s="16" t="n">
        <x:v>3</x:v>
      </x:c>
      <x:c r="I49" s="17" t="n">
        <x:f>IF(COUNT(D49,F49)=2,D49*F49,"待填")</x:f>
        <x:v>2</x:v>
      </x:c>
      <x:c r="J49" s="17" t="n">
        <x:f>IF(COUNT(D49,G49)=2,D49*G49,"待填")</x:f>
        <x:v>4</x:v>
      </x:c>
      <x:c r="K49" s="17" t="n">
        <x:f>IF(COUNT(D49,H49)=2,D49*H49,"待填")</x:f>
        <x:v>6</x:v>
      </x:c>
      <x:c r="L49" s="18" t="n">
        <x:v>0.3</x:v>
      </x:c>
      <x:c r="M49" s="19" t="n">
        <x:f>IF(COUNT(D49,L49)=2,D49*L49,"待填")</x:f>
        <x:v>0.6</x:v>
      </x:c>
      <x:c r="N49" s="15" t="n">
        <x:v>1</x:v>
      </x:c>
      <x:c r="O49" s="20" t="str">
        <x:v>中框断点与介质件</x:v>
      </x:c>
      <x:c r="P49" s="20" t="str">
        <x:v>需整机RF验证</x:v>
      </x:c>
      <x:c r="Q49" s="2"/>
      <x:c r="R49" s="2" t="str">
        <x:v>设计预算；成本/重量待RFQ</x:v>
      </x:c>
    </x:row>
    <x:row r="50" ht="43" customHeight="1">
      <x:c r="A50" s="21" t="str">
        <x:v>B01</x:v>
      </x:c>
      <x:c r="B50" s="21" t="str">
        <x:v>电路板与小件</x:v>
      </x:c>
      <x:c r="C50" s="21" t="str">
        <x:v>HDI主板裸板</x:v>
      </x:c>
      <x:c r="D50" s="22" t="n">
        <x:v>1</x:v>
      </x:c>
      <x:c r="E50" s="23" t="str">
        <x:v>片</x:v>
      </x:c>
      <x:c r="F50" s="24" t="n">
        <x:v>18</x:v>
      </x:c>
      <x:c r="G50" s="24" t="n">
        <x:v>28</x:v>
      </x:c>
      <x:c r="H50" s="24" t="n">
        <x:v>42</x:v>
      </x:c>
      <x:c r="I50" s="25" t="n">
        <x:f>IF(COUNT(D50,F50)=2,D50*F50,"待填")</x:f>
        <x:v>18</x:v>
      </x:c>
      <x:c r="J50" s="25" t="n">
        <x:f>IF(COUNT(D50,G50)=2,D50*G50,"待填")</x:f>
        <x:v>28</x:v>
      </x:c>
      <x:c r="K50" s="25" t="n">
        <x:f>IF(COUNT(D50,H50)=2,D50*H50,"待填")</x:f>
        <x:v>42</x:v>
      </x:c>
      <x:c r="L50" s="26" t="n">
        <x:v>5.5</x:v>
      </x:c>
      <x:c r="M50" s="27" t="n">
        <x:f>IF(COUNT(D50,L50)=2,D50*L50,"待填")</x:f>
        <x:v>5.5</x:v>
      </x:c>
      <x:c r="N50" s="23" t="n">
        <x:v>1</x:v>
      </x:c>
      <x:c r="O50" s="28" t="str">
        <x:v>8–10层薄型HDI，裸板；SMT另列制造费用</x:v>
      </x:c>
      <x:c r="P50" s="28" t="str">
        <x:v>定制PCB</x:v>
      </x:c>
      <x:c r="Q50" s="2"/>
      <x:c r="R50" s="2" t="str">
        <x:v>设计预算；成本/重量待RFQ</x:v>
      </x:c>
    </x:row>
    <x:row r="51" ht="43" customHeight="1">
      <x:c r="A51" s="2" t="str">
        <x:v>B02</x:v>
      </x:c>
      <x:c r="B51" s="2" t="str">
        <x:v>电路板与小件</x:v>
      </x:c>
      <x:c r="C51" s="2" t="str">
        <x:v>副板裸板</x:v>
      </x:c>
      <x:c r="D51" s="14" t="n">
        <x:v>1</x:v>
      </x:c>
      <x:c r="E51" s="15" t="str">
        <x:v>片</x:v>
      </x:c>
      <x:c r="F51" s="16" t="n">
        <x:v>4</x:v>
      </x:c>
      <x:c r="G51" s="16" t="n">
        <x:v>7</x:v>
      </x:c>
      <x:c r="H51" s="16" t="n">
        <x:v>11</x:v>
      </x:c>
      <x:c r="I51" s="17" t="n">
        <x:f>IF(COUNT(D51,F51)=2,D51*F51,"待填")</x:f>
        <x:v>4</x:v>
      </x:c>
      <x:c r="J51" s="17" t="n">
        <x:f>IF(COUNT(D51,G51)=2,D51*G51,"待填")</x:f>
        <x:v>7</x:v>
      </x:c>
      <x:c r="K51" s="17" t="n">
        <x:f>IF(COUNT(D51,H51)=2,D51*H51,"待填")</x:f>
        <x:v>11</x:v>
      </x:c>
      <x:c r="L51" s="18" t="n">
        <x:v>1.8</x:v>
      </x:c>
      <x:c r="M51" s="19" t="n">
        <x:f>IF(COUNT(D51,L51)=2,D51*L51,"待填")</x:f>
        <x:v>1.8</x:v>
      </x:c>
      <x:c r="N51" s="15" t="n">
        <x:v>1</x:v>
      </x:c>
      <x:c r="O51" s="20" t="str">
        <x:v>另一面电源、接口与外围；不含A08软板</x:v>
      </x:c>
      <x:c r="P51" s="20" t="str">
        <x:v>定制PCB</x:v>
      </x:c>
      <x:c r="Q51" s="2"/>
      <x:c r="R51" s="2" t="str">
        <x:v>设计预算；成本/重量待RFQ</x:v>
      </x:c>
    </x:row>
    <x:row r="52" ht="43" customHeight="1">
      <x:c r="A52" s="2" t="str">
        <x:v>B03</x:v>
      </x:c>
      <x:c r="B52" s="2" t="str">
        <x:v>电路板与小件</x:v>
      </x:c>
      <x:c r="C52" s="2" t="str">
        <x:v>板对板/FPC连接器</x:v>
      </x:c>
      <x:c r="D52" s="14" t="n">
        <x:v>8</x:v>
      </x:c>
      <x:c r="E52" s="15" t="str">
        <x:v>个</x:v>
      </x:c>
      <x:c r="F52" s="16" t="n">
        <x:v>0.8</x:v>
      </x:c>
      <x:c r="G52" s="16" t="n">
        <x:v>1.5</x:v>
      </x:c>
      <x:c r="H52" s="16" t="n">
        <x:v>2.5</x:v>
      </x:c>
      <x:c r="I52" s="17" t="n">
        <x:f>IF(COUNT(D52,F52)=2,D52*F52,"待填")</x:f>
        <x:v>6.4</x:v>
      </x:c>
      <x:c r="J52" s="17" t="n">
        <x:f>IF(COUNT(D52,G52)=2,D52*G52,"待填")</x:f>
        <x:v>12</x:v>
      </x:c>
      <x:c r="K52" s="17" t="n">
        <x:f>IF(COUNT(D52,H52)=2,D52*H52,"待填")</x:f>
        <x:v>20</x:v>
      </x:c>
      <x:c r="L52" s="18" t="n">
        <x:v>0.1</x:v>
      </x:c>
      <x:c r="M52" s="19" t="n">
        <x:f>IF(COUNT(D52,L52)=2,D52*L52,"待填")</x:f>
        <x:v>0.8</x:v>
      </x:c>
      <x:c r="N52" s="15" t="n">
        <x:v>1</x:v>
      </x:c>
      <x:c r="O52" s="20" t="str">
        <x:v>暂按8个连接器预留，随PCB确定</x:v>
      </x:c>
      <x:c r="P52" s="20" t="str">
        <x:v>数量待原理图确认</x:v>
      </x:c>
      <x:c r="Q52" s="2"/>
      <x:c r="R52" s="2" t="str">
        <x:v>设计预算；成本/重量待RFQ</x:v>
      </x:c>
    </x:row>
    <x:row r="53" ht="43" customHeight="1">
      <x:c r="A53" s="2" t="str">
        <x:v>B04</x:v>
      </x:c>
      <x:c r="B53" s="2" t="str">
        <x:v>电路板与小件</x:v>
      </x:c>
      <x:c r="C53" s="2" t="str">
        <x:v>通用阻容/ESD料包</x:v>
      </x:c>
      <x:c r="D53" s="14" t="n">
        <x:v>1</x:v>
      </x:c>
      <x:c r="E53" s="15" t="str">
        <x:v>套</x:v>
      </x:c>
      <x:c r="F53" s="16" t="n">
        <x:v>8</x:v>
      </x:c>
      <x:c r="G53" s="16" t="n">
        <x:v>13</x:v>
      </x:c>
      <x:c r="H53" s="16" t="n">
        <x:v>20</x:v>
      </x:c>
      <x:c r="I53" s="17" t="n">
        <x:f>IF(COUNT(D53,F53)=2,D53*F53,"待填")</x:f>
        <x:v>8</x:v>
      </x:c>
      <x:c r="J53" s="17" t="n">
        <x:f>IF(COUNT(D53,G53)=2,D53*G53,"待填")</x:f>
        <x:v>13</x:v>
      </x:c>
      <x:c r="K53" s="17" t="n">
        <x:f>IF(COUNT(D53,H53)=2,D53*H53,"待填")</x:f>
        <x:v>20</x:v>
      </x:c>
      <x:c r="L53" s="18" t="n">
        <x:v>2.2</x:v>
      </x:c>
      <x:c r="M53" s="19" t="n">
        <x:f>IF(COUNT(D53,L53)=2,D53*L53,"待填")</x:f>
        <x:v>2.2</x:v>
      </x:c>
      <x:c r="N53" s="15" t="n">
        <x:v>1</x:v>
      </x:c>
      <x:c r="O53" s="20" t="str">
        <x:v>通用小料，不含已单列电源/RF/时钟</x:v>
      </x:c>
      <x:c r="P53" s="20" t="str">
        <x:v>未到元件位号级BOM</x:v>
      </x:c>
      <x:c r="Q53" s="2"/>
      <x:c r="R53" s="2" t="str">
        <x:v>设计预算；成本/重量待RFQ</x:v>
      </x:c>
    </x:row>
    <x:row r="54" ht="43" customHeight="1">
      <x:c r="A54" s="2" t="str">
        <x:v>B05</x:v>
      </x:c>
      <x:c r="B54" s="2" t="str">
        <x:v>电路板与小件</x:v>
      </x:c>
      <x:c r="C54" s="2" t="str">
        <x:v>电源键及麦克风静音滑键</x:v>
      </x:c>
      <x:c r="D54" s="14" t="n">
        <x:v>3</x:v>
      </x:c>
      <x:c r="E54" s="15" t="str">
        <x:v>个</x:v>
      </x:c>
      <x:c r="F54" s="16" t="n">
        <x:v>1</x:v>
      </x:c>
      <x:c r="G54" s="16" t="n">
        <x:v>1.8</x:v>
      </x:c>
      <x:c r="H54" s="16" t="n">
        <x:v>3</x:v>
      </x:c>
      <x:c r="I54" s="17" t="n">
        <x:f>IF(COUNT(D54,F54)=2,D54*F54,"待填")</x:f>
        <x:v>3</x:v>
      </x:c>
      <x:c r="J54" s="17" t="n">
        <x:f>IF(COUNT(D54,G54)=2,D54*G54,"待填")</x:f>
        <x:v>5.4</x:v>
      </x:c>
      <x:c r="K54" s="17" t="n">
        <x:f>IF(COUNT(D54,H54)=2,D54*H54,"待填")</x:f>
        <x:v>9</x:v>
      </x:c>
      <x:c r="L54" s="18" t="n">
        <x:v>0.3</x:v>
      </x:c>
      <x:c r="M54" s="19" t="n">
        <x:f>IF(COUNT(D54,L54)=2,D54*L54,"待填")</x:f>
        <x:v>0.8999999999999999</x:v>
      </x:c>
      <x:c r="N54" s="15" t="n">
        <x:v>1</x:v>
      </x:c>
      <x:c r="O54" s="20" t="str">
        <x:v>1个电源键，2个硬件采集静音开关</x:v>
      </x:c>
      <x:c r="P54" s="20" t="str">
        <x:v>外观位置尚未建模</x:v>
      </x:c>
      <x:c r="Q54" s="2"/>
      <x:c r="R54" s="2" t="str">
        <x:v>设计预算；成本/重量待RFQ</x:v>
      </x:c>
    </x:row>
    <x:row r="55" ht="43" customHeight="1">
      <x:c r="A55" s="2" t="str">
        <x:v>B06</x:v>
      </x:c>
      <x:c r="B55" s="2" t="str">
        <x:v>电路板与小件</x:v>
      </x:c>
      <x:c r="C55" s="2" t="str">
        <x:v>铰链角度/Hall传感器</x:v>
      </x:c>
      <x:c r="D55" s="14" t="n">
        <x:v>1</x:v>
      </x:c>
      <x:c r="E55" s="15" t="str">
        <x:v>颗</x:v>
      </x:c>
      <x:c r="F55" s="16" t="n">
        <x:v>2</x:v>
      </x:c>
      <x:c r="G55" s="16" t="n">
        <x:v>4</x:v>
      </x:c>
      <x:c r="H55" s="16" t="n">
        <x:v>7</x:v>
      </x:c>
      <x:c r="I55" s="17" t="n">
        <x:f>IF(COUNT(D55,F55)=2,D55*F55,"待填")</x:f>
        <x:v>2</x:v>
      </x:c>
      <x:c r="J55" s="17" t="n">
        <x:f>IF(COUNT(D55,G55)=2,D55*G55,"待填")</x:f>
        <x:v>4</x:v>
      </x:c>
      <x:c r="K55" s="17" t="n">
        <x:f>IF(COUNT(D55,H55)=2,D55*H55,"待填")</x:f>
        <x:v>7</x:v>
      </x:c>
      <x:c r="L55" s="18" t="n">
        <x:v>0.05</x:v>
      </x:c>
      <x:c r="M55" s="19" t="n">
        <x:f>IF(COUNT(D55,L55)=2,D55*L55,"待填")</x:f>
        <x:v>0.05</x:v>
      </x:c>
      <x:c r="N55" s="15" t="n">
        <x:v>1</x:v>
      </x:c>
      <x:c r="O55" s="20" t="str">
        <x:v>工作姿态检测与角度校准输入</x:v>
      </x:c>
      <x:c r="P55" s="20" t="str">
        <x:v>精度待定义</x:v>
      </x:c>
      <x:c r="Q55" s="2"/>
      <x:c r="R55" s="2" t="str">
        <x:v>设计预算；成本/重量待RFQ</x:v>
      </x:c>
    </x:row>
    <x:row r="56" ht="43" customHeight="1">
      <x:c r="A56" s="2" t="str">
        <x:v>B07</x:v>
      </x:c>
      <x:c r="B56" s="2" t="str">
        <x:v>电路板与小件</x:v>
      </x:c>
      <x:c r="C56" s="2" t="str">
        <x:v>角度检测磁体</x:v>
      </x:c>
      <x:c r="D56" s="14" t="n">
        <x:v>1</x:v>
      </x:c>
      <x:c r="E56" s="15" t="str">
        <x:v>件</x:v>
      </x:c>
      <x:c r="F56" s="16" t="n">
        <x:v>0.5</x:v>
      </x:c>
      <x:c r="G56" s="16" t="n">
        <x:v>1</x:v>
      </x:c>
      <x:c r="H56" s="16" t="n">
        <x:v>2</x:v>
      </x:c>
      <x:c r="I56" s="17" t="n">
        <x:f>IF(COUNT(D56,F56)=2,D56*F56,"待填")</x:f>
        <x:v>0.5</x:v>
      </x:c>
      <x:c r="J56" s="17" t="n">
        <x:f>IF(COUNT(D56,G56)=2,D56*G56,"待填")</x:f>
        <x:v>1</x:v>
      </x:c>
      <x:c r="K56" s="17" t="n">
        <x:f>IF(COUNT(D56,H56)=2,D56*H56,"待填")</x:f>
        <x:v>2</x:v>
      </x:c>
      <x:c r="L56" s="18" t="n">
        <x:v>0.2</x:v>
      </x:c>
      <x:c r="M56" s="19" t="n">
        <x:f>IF(COUNT(D56,L56)=2,D56*L56,"待填")</x:f>
        <x:v>0.2</x:v>
      </x:c>
      <x:c r="N56" s="15" t="n">
        <x:v>1</x:v>
      </x:c>
      <x:c r="O56" s="20" t="str">
        <x:v>与B06配套；避开扬声器磁场</x:v>
      </x:c>
      <x:c r="P56" s="20" t="str">
        <x:v>机械位置待定</x:v>
      </x:c>
      <x:c r="Q56" s="2"/>
      <x:c r="R56" s="2" t="str">
        <x:v>设计预算；成本/重量待RFQ</x:v>
      </x:c>
    </x:row>
    <x:row r="57" ht="43" customHeight="1">
      <x:c r="A57" s="2" t="str">
        <x:v>B08</x:v>
      </x:c>
      <x:c r="B57" s="2" t="str">
        <x:v>电路板与小件</x:v>
      </x:c>
      <x:c r="C57" s="2" t="str">
        <x:v>运动传感器</x:v>
      </x:c>
      <x:c r="D57" s="14" t="n">
        <x:v>1</x:v>
      </x:c>
      <x:c r="E57" s="15" t="str">
        <x:v>颗</x:v>
      </x:c>
      <x:c r="F57" s="16" t="n">
        <x:v>2.5</x:v>
      </x:c>
      <x:c r="G57" s="16" t="n">
        <x:v>4</x:v>
      </x:c>
      <x:c r="H57" s="16" t="n">
        <x:v>7</x:v>
      </x:c>
      <x:c r="I57" s="17" t="n">
        <x:f>IF(COUNT(D57,F57)=2,D57*F57,"待填")</x:f>
        <x:v>2.5</x:v>
      </x:c>
      <x:c r="J57" s="17" t="n">
        <x:f>IF(COUNT(D57,G57)=2,D57*G57,"待填")</x:f>
        <x:v>4</x:v>
      </x:c>
      <x:c r="K57" s="17" t="n">
        <x:f>IF(COUNT(D57,H57)=2,D57*H57,"待填")</x:f>
        <x:v>7</x:v>
      </x:c>
      <x:c r="L57" s="18" t="n">
        <x:v>0.05</x:v>
      </x:c>
      <x:c r="M57" s="19" t="n">
        <x:f>IF(COUNT(D57,L57)=2,D57*L57,"待填")</x:f>
        <x:v>0.05</x:v>
      </x:c>
      <x:c r="N57" s="15" t="n">
        <x:v>1</x:v>
      </x:c>
      <x:c r="O57" s="20" t="str">
        <x:v>姿态/唤醒，低功耗IMU</x:v>
      </x:c>
      <x:c r="P57" s="20" t="str">
        <x:v>型号待选</x:v>
      </x:c>
      <x:c r="Q57" s="2"/>
      <x:c r="R57" s="2" t="str">
        <x:v>设计预算；成本/重量待RFQ</x:v>
      </x:c>
    </x:row>
    <x:row r="58" ht="43" customHeight="1">
      <x:c r="A58" s="2" t="str">
        <x:v>B09</x:v>
      </x:c>
      <x:c r="B58" s="2" t="str">
        <x:v>电路板与小件</x:v>
      </x:c>
      <x:c r="C58" s="2" t="str">
        <x:v>环境光/接近传感器</x:v>
      </x:c>
      <x:c r="D58" s="14" t="n">
        <x:v>2</x:v>
      </x:c>
      <x:c r="E58" s="15" t="str">
        <x:v>颗</x:v>
      </x:c>
      <x:c r="F58" s="16" t="n">
        <x:v>2</x:v>
      </x:c>
      <x:c r="G58" s="16" t="n">
        <x:v>3.5</x:v>
      </x:c>
      <x:c r="H58" s="16" t="n">
        <x:v>6</x:v>
      </x:c>
      <x:c r="I58" s="17" t="n">
        <x:f>IF(COUNT(D58,F58)=2,D58*F58,"待填")</x:f>
        <x:v>4</x:v>
      </x:c>
      <x:c r="J58" s="17" t="n">
        <x:f>IF(COUNT(D58,G58)=2,D58*G58,"待填")</x:f>
        <x:v>7</x:v>
      </x:c>
      <x:c r="K58" s="17" t="n">
        <x:f>IF(COUNT(D58,H58)=2,D58*H58,"待填")</x:f>
        <x:v>12</x:v>
      </x:c>
      <x:c r="L58" s="18" t="n">
        <x:v>0.05</x:v>
      </x:c>
      <x:c r="M58" s="19" t="n">
        <x:f>IF(COUNT(D58,L58)=2,D58*L58,"待填")</x:f>
        <x:v>0.1</x:v>
      </x:c>
      <x:c r="N58" s="15" t="n">
        <x:v>1</x:v>
      </x:c>
      <x:c r="O58" s="20" t="str">
        <x:v>每面1颗，亮度与近场辅助</x:v>
      </x:c>
      <x:c r="P58" s="20" t="str">
        <x:v>开窗位置待定</x:v>
      </x:c>
      <x:c r="Q58" s="2"/>
      <x:c r="R58" s="2" t="str">
        <x:v>设计预算；成本/重量待RFQ</x:v>
      </x:c>
    </x:row>
    <x:row r="59" ht="43" customHeight="1">
      <x:c r="A59" s="2" t="str">
        <x:v>B10</x:v>
      </x:c>
      <x:c r="B59" s="2" t="str">
        <x:v>电路板与小件</x:v>
      </x:c>
      <x:c r="C59" s="2" t="str">
        <x:v>采集状态LED</x:v>
      </x:c>
      <x:c r="D59" s="14" t="n">
        <x:v>2</x:v>
      </x:c>
      <x:c r="E59" s="15" t="str">
        <x:v>颗</x:v>
      </x:c>
      <x:c r="F59" s="16" t="n">
        <x:v>0.2</x:v>
      </x:c>
      <x:c r="G59" s="16" t="n">
        <x:v>0.4</x:v>
      </x:c>
      <x:c r="H59" s="16" t="n">
        <x:v>0.8</x:v>
      </x:c>
      <x:c r="I59" s="17" t="n">
        <x:f>IF(COUNT(D59,F59)=2,D59*F59,"待填")</x:f>
        <x:v>0.4</x:v>
      </x:c>
      <x:c r="J59" s="17" t="n">
        <x:f>IF(COUNT(D59,G59)=2,D59*G59,"待填")</x:f>
        <x:v>0.8</x:v>
      </x:c>
      <x:c r="K59" s="17" t="n">
        <x:f>IF(COUNT(D59,H59)=2,D59*H59,"待填")</x:f>
        <x:v>1.6</x:v>
      </x:c>
      <x:c r="L59" s="18" t="n">
        <x:v>0.01</x:v>
      </x:c>
      <x:c r="M59" s="19" t="n">
        <x:f>IF(COUNT(D59,L59)=2,D59*L59,"待填")</x:f>
        <x:v>0.02</x:v>
      </x:c>
      <x:c r="N59" s="15" t="n">
        <x:v>1</x:v>
      </x:c>
      <x:c r="O59" s="20" t="str">
        <x:v>与硬件静音状态一致，外观位置待定</x:v>
      </x:c>
      <x:c r="P59" s="20" t="str">
        <x:v>系统联锁待实现</x:v>
      </x:c>
      <x:c r="Q59" s="2"/>
      <x:c r="R59" s="2" t="str">
        <x:v>设计预算；成本/重量待RFQ</x:v>
      </x:c>
    </x:row>
    <x:row r="60" ht="43" customHeight="1">
      <x:c r="A60" s="2" t="str">
        <x:v>B11</x:v>
      </x:c>
      <x:c r="B60" s="2" t="str">
        <x:v>电路板与小件</x:v>
      </x:c>
      <x:c r="C60" s="2" t="str">
        <x:v>调试及生产连接件</x:v>
      </x:c>
      <x:c r="D60" s="14" t="n">
        <x:v>1</x:v>
      </x:c>
      <x:c r="E60" s="15" t="str">
        <x:v>套</x:v>
      </x:c>
      <x:c r="F60" s="16" t="n">
        <x:v>1</x:v>
      </x:c>
      <x:c r="G60" s="16" t="n">
        <x:v>2</x:v>
      </x:c>
      <x:c r="H60" s="16" t="n">
        <x:v>3</x:v>
      </x:c>
      <x:c r="I60" s="17" t="n">
        <x:f>IF(COUNT(D60,F60)=2,D60*F60,"待填")</x:f>
        <x:v>1</x:v>
      </x:c>
      <x:c r="J60" s="17" t="n">
        <x:f>IF(COUNT(D60,G60)=2,D60*G60,"待填")</x:f>
        <x:v>2</x:v>
      </x:c>
      <x:c r="K60" s="17" t="n">
        <x:f>IF(COUNT(D60,H60)=2,D60*H60,"待填")</x:f>
        <x:v>3</x:v>
      </x:c>
      <x:c r="L60" s="18" t="n">
        <x:v>0.1</x:v>
      </x:c>
      <x:c r="M60" s="19" t="n">
        <x:f>IF(COUNT(D60,L60)=2,D60*L60,"待填")</x:f>
        <x:v>0.1</x:v>
      </x:c>
      <x:c r="N60" s="15" t="n">
        <x:v>1</x:v>
      </x:c>
      <x:c r="O60" s="20" t="str">
        <x:v>测试焊盘、弹片及必要小件</x:v>
      </x:c>
      <x:c r="P60" s="20" t="str">
        <x:v>配套料包</x:v>
      </x:c>
      <x:c r="Q60" s="2"/>
      <x:c r="R60" s="2" t="str">
        <x:v>设计预算；成本/重量待RFQ</x:v>
      </x:c>
    </x:row>
    <x:row r="61" ht="43" customHeight="1">
      <x:c r="A61" s="21" t="str">
        <x:v>K01</x:v>
      </x:c>
      <x:c r="B61" s="21" t="str">
        <x:v>随箱配件</x:v>
      </x:c>
      <x:c r="C61" s="21" t="str">
        <x:v>18 W USB-C PD适配器</x:v>
      </x:c>
      <x:c r="D61" s="22" t="n">
        <x:v>1</x:v>
      </x:c>
      <x:c r="E61" s="23" t="str">
        <x:v>个</x:v>
      </x:c>
      <x:c r="F61" s="24" t="n">
        <x:v>15</x:v>
      </x:c>
      <x:c r="G61" s="24" t="n">
        <x:v>22</x:v>
      </x:c>
      <x:c r="H61" s="24" t="n">
        <x:v>30</x:v>
      </x:c>
      <x:c r="I61" s="25" t="n">
        <x:f>IF(COUNT(D61,F61)=2,D61*F61,"待填")</x:f>
        <x:v>15</x:v>
      </x:c>
      <x:c r="J61" s="25" t="n">
        <x:f>IF(COUNT(D61,G61)=2,D61*G61,"待填")</x:f>
        <x:v>22</x:v>
      </x:c>
      <x:c r="K61" s="25" t="n">
        <x:f>IF(COUNT(D61,H61)=2,D61*H61,"待填")</x:f>
        <x:v>30</x:v>
      </x:c>
      <x:c r="L61" s="26" t="n">
        <x:v>38</x:v>
      </x:c>
      <x:c r="M61" s="27" t="n">
        <x:f>IF(COUNT(D61,L61)=2,D61*L61,"待填")</x:f>
        <x:v>38</x:v>
      </x:c>
      <x:c r="N61" s="23" t="n">
        <x:v>0</x:v>
      </x:c>
      <x:c r="O61" s="28" t="str">
        <x:v>合规成品采购；只含1个适配器</x:v>
      </x:c>
      <x:c r="P61" s="28" t="str">
        <x:v>不计入设备200 g</x:v>
      </x:c>
      <x:c r="Q61" s="2"/>
      <x:c r="R61" s="2" t="str">
        <x:v>设计预算；成本/重量待RFQ</x:v>
      </x:c>
    </x:row>
    <x:row r="62" ht="43" customHeight="1">
      <x:c r="A62" s="2" t="str">
        <x:v>K02</x:v>
      </x:c>
      <x:c r="B62" s="2" t="str">
        <x:v>随箱配件</x:v>
      </x:c>
      <x:c r="C62" s="2" t="str">
        <x:v>USB-C线缆</x:v>
      </x:c>
      <x:c r="D62" s="14" t="n">
        <x:v>1</x:v>
      </x:c>
      <x:c r="E62" s="15" t="str">
        <x:v>条</x:v>
      </x:c>
      <x:c r="F62" s="16" t="n">
        <x:v>5</x:v>
      </x:c>
      <x:c r="G62" s="16" t="n">
        <x:v>8</x:v>
      </x:c>
      <x:c r="H62" s="16" t="n">
        <x:v>12</x:v>
      </x:c>
      <x:c r="I62" s="17" t="n">
        <x:f>IF(COUNT(D62,F62)=2,D62*F62,"待填")</x:f>
        <x:v>5</x:v>
      </x:c>
      <x:c r="J62" s="17" t="n">
        <x:f>IF(COUNT(D62,G62)=2,D62*G62,"待填")</x:f>
        <x:v>8</x:v>
      </x:c>
      <x:c r="K62" s="17" t="n">
        <x:f>IF(COUNT(D62,H62)=2,D62*H62,"待填")</x:f>
        <x:v>12</x:v>
      </x:c>
      <x:c r="L62" s="18" t="n">
        <x:v>18</x:v>
      </x:c>
      <x:c r="M62" s="19" t="n">
        <x:f>IF(COUNT(D62,L62)=2,D62*L62,"待填")</x:f>
        <x:v>18</x:v>
      </x:c>
      <x:c r="N62" s="15" t="n">
        <x:v>0</x:v>
      </x:c>
      <x:c r="O62" s="20" t="str">
        <x:v>约1米，电流规格与充电匹配</x:v>
      </x:c>
      <x:c r="P62" s="20" t="str">
        <x:v>不计入设备200 g</x:v>
      </x:c>
      <x:c r="Q62" s="2"/>
      <x:c r="R62" s="2" t="str">
        <x:v>设计预算；成本/重量待RFQ</x:v>
      </x:c>
    </x:row>
    <x:row r="63" ht="43" customHeight="1">
      <x:c r="A63" s="2" t="str">
        <x:v>K03</x:v>
      </x:c>
      <x:c r="B63" s="2" t="str">
        <x:v>随箱配件</x:v>
      </x:c>
      <x:c r="C63" s="2" t="str">
        <x:v>保护收纳袋</x:v>
      </x:c>
      <x:c r="D63" s="14" t="n">
        <x:v>1</x:v>
      </x:c>
      <x:c r="E63" s="15" t="str">
        <x:v>个</x:v>
      </x:c>
      <x:c r="F63" s="16" t="n">
        <x:v>6</x:v>
      </x:c>
      <x:c r="G63" s="16" t="n">
        <x:v>10</x:v>
      </x:c>
      <x:c r="H63" s="16" t="n">
        <x:v>16</x:v>
      </x:c>
      <x:c r="I63" s="17" t="n">
        <x:f>IF(COUNT(D63,F63)=2,D63*F63,"待填")</x:f>
        <x:v>6</x:v>
      </x:c>
      <x:c r="J63" s="17" t="n">
        <x:f>IF(COUNT(D63,G63)=2,D63*G63,"待填")</x:f>
        <x:v>10</x:v>
      </x:c>
      <x:c r="K63" s="17" t="n">
        <x:f>IF(COUNT(D63,H63)=2,D63*H63,"待填")</x:f>
        <x:v>16</x:v>
      </x:c>
      <x:c r="L63" s="18" t="n">
        <x:v>20</x:v>
      </x:c>
      <x:c r="M63" s="19" t="n">
        <x:f>IF(COUNT(D63,L63)=2,D63*L63,"待填")</x:f>
        <x:v>20</x:v>
      </x:c>
      <x:c r="N63" s="15" t="n">
        <x:v>0</x:v>
      </x:c>
      <x:c r="O63" s="20" t="str">
        <x:v>两面外露屏幕的携带保护</x:v>
      </x:c>
      <x:c r="P63" s="20" t="str">
        <x:v>不计入设备200 g</x:v>
      </x:c>
      <x:c r="Q63" s="2"/>
      <x:c r="R63" s="2" t="str">
        <x:v>设计预算；成本/重量待RFQ</x:v>
      </x:c>
    </x:row>
    <x:row r="64" ht="43" customHeight="1">
      <x:c r="A64" s="2" t="str">
        <x:v>K04</x:v>
      </x:c>
      <x:c r="B64" s="2" t="str">
        <x:v>随箱配件</x:v>
      </x:c>
      <x:c r="C64" s="2" t="str">
        <x:v>彩盒及内托</x:v>
      </x:c>
      <x:c r="D64" s="14" t="n">
        <x:v>1</x:v>
      </x:c>
      <x:c r="E64" s="15" t="str">
        <x:v>套</x:v>
      </x:c>
      <x:c r="F64" s="16" t="n">
        <x:v>8</x:v>
      </x:c>
      <x:c r="G64" s="16" t="n">
        <x:v>13</x:v>
      </x:c>
      <x:c r="H64" s="16" t="n">
        <x:v>20</x:v>
      </x:c>
      <x:c r="I64" s="17" t="n">
        <x:f>IF(COUNT(D64,F64)=2,D64*F64,"待填")</x:f>
        <x:v>8</x:v>
      </x:c>
      <x:c r="J64" s="17" t="n">
        <x:f>IF(COUNT(D64,G64)=2,D64*G64,"待填")</x:f>
        <x:v>13</x:v>
      </x:c>
      <x:c r="K64" s="17" t="n">
        <x:f>IF(COUNT(D64,H64)=2,D64*H64,"待填")</x:f>
        <x:v>20</x:v>
      </x:c>
      <x:c r="L64" s="18" t="n">
        <x:v>90</x:v>
      </x:c>
      <x:c r="M64" s="19" t="n">
        <x:f>IF(COUNT(D64,L64)=2,D64*L64,"待填")</x:f>
        <x:v>90</x:v>
      </x:c>
      <x:c r="N64" s="15" t="n">
        <x:v>0</x:v>
      </x:c>
      <x:c r="O64" s="20" t="str">
        <x:v>纸质包装</x:v>
      </x:c>
      <x:c r="P64" s="20" t="str">
        <x:v>不计入设备200 g</x:v>
      </x:c>
      <x:c r="Q64" s="2"/>
      <x:c r="R64" s="2" t="str">
        <x:v>设计预算；成本/重量待RFQ</x:v>
      </x:c>
    </x:row>
    <x:row r="65" ht="43" customHeight="1">
      <x:c r="A65" s="2" t="str">
        <x:v>K05</x:v>
      </x:c>
      <x:c r="B65" s="2" t="str">
        <x:v>随箱配件</x:v>
      </x:c>
      <x:c r="C65" s="2" t="str">
        <x:v>说明书与标签</x:v>
      </x:c>
      <x:c r="D65" s="14" t="n">
        <x:v>1</x:v>
      </x:c>
      <x:c r="E65" s="15" t="str">
        <x:v>套</x:v>
      </x:c>
      <x:c r="F65" s="16" t="n">
        <x:v>1</x:v>
      </x:c>
      <x:c r="G65" s="16" t="n">
        <x:v>2</x:v>
      </x:c>
      <x:c r="H65" s="16" t="n">
        <x:v>3</x:v>
      </x:c>
      <x:c r="I65" s="17" t="n">
        <x:f>IF(COUNT(D65,F65)=2,D65*F65,"待填")</x:f>
        <x:v>1</x:v>
      </x:c>
      <x:c r="J65" s="17" t="n">
        <x:f>IF(COUNT(D65,G65)=2,D65*G65,"待填")</x:f>
        <x:v>2</x:v>
      </x:c>
      <x:c r="K65" s="17" t="n">
        <x:f>IF(COUNT(D65,H65)=2,D65*H65,"待填")</x:f>
        <x:v>3</x:v>
      </x:c>
      <x:c r="L65" s="18" t="n">
        <x:v>6</x:v>
      </x:c>
      <x:c r="M65" s="19" t="n">
        <x:f>IF(COUNT(D65,L65)=2,D65*L65,"待填")</x:f>
        <x:v>6</x:v>
      </x:c>
      <x:c r="N65" s="15" t="n">
        <x:v>0</x:v>
      </x:c>
      <x:c r="O65" s="20" t="str">
        <x:v>纸张和标签；认证申请费另列</x:v>
      </x:c>
      <x:c r="P65" s="20" t="str">
        <x:v>不计入设备200 g</x:v>
      </x:c>
      <x:c r="Q65" s="2"/>
      <x:c r="R65" s="2" t="str">
        <x:v>设计预算；成本/重量待RFQ</x:v>
      </x:c>
    </x:row>
    <x:row r="66" ht="23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  <x:c r="R66" s="2"/>
    </x:row>
    <x:row r="67" ht="23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  <x:c r="R67" s="2"/>
    </x:row>
    <x:row r="68" ht="23" customHeight="1">
      <x:c r="A68" s="31"/>
      <x:c r="B68" s="31"/>
      <x:c r="C68" s="31" t="str">
        <x:v>机内物料合计</x:v>
      </x:c>
      <x:c r="D68" s="31"/>
      <x:c r="E68" s="31"/>
      <x:c r="F68" s="31"/>
      <x:c r="G68" s="31"/>
      <x:c r="H68" s="31"/>
      <x:c r="I68" s="32" t="n">
        <x:f>IF(COUNT(I8:I65)=ROWS(I8:I65),SUMIFS(I8:I65,N8:N65,1),"待补数据")</x:f>
        <x:v>1329.6000000000001</x:v>
      </x:c>
      <x:c r="J68" s="32" t="n">
        <x:f>IF(COUNT(J8:J65)=ROWS(J8:J65),SUMIFS(J8:J65,N8:N65,1),"待补数据")</x:f>
        <x:v>1947.2</x:v>
      </x:c>
      <x:c r="K68" s="32" t="n">
        <x:f>IF(COUNT(K8:K65)=ROWS(K8:K65),SUMIFS(K8:K65,N8:N65,1),"待补数据")</x:f>
        <x:v>2950.4</x:v>
      </x:c>
      <x:c r="L68" s="32"/>
      <x:c r="M68" s="32" t="n">
        <x:f>IF(COUNT(M8:M65)=ROWS(M8:M65),SUMIFS(M8:M65,N8:N65,1),"待补数据")</x:f>
        <x:v>193.96</x:v>
      </x:c>
      <x:c r="N68" s="31"/>
      <x:c r="O68" s="31"/>
      <x:c r="P68" s="31"/>
      <x:c r="Q68" s="2"/>
      <x:c r="R68" s="2"/>
    </x:row>
    <x:row r="69" ht="23" customHeight="1">
      <x:c r="A69" s="31"/>
      <x:c r="B69" s="31"/>
      <x:c r="C69" s="31" t="str">
        <x:v>随箱配件合计</x:v>
      </x:c>
      <x:c r="D69" s="31"/>
      <x:c r="E69" s="31"/>
      <x:c r="F69" s="31"/>
      <x:c r="G69" s="31"/>
      <x:c r="H69" s="31"/>
      <x:c r="I69" s="32" t="n">
        <x:f>IF(COUNT(I8:I65)=ROWS(I8:I65),SUMIFS(I8:I65,N8:N65,0),"待补数据")</x:f>
        <x:v>35</x:v>
      </x:c>
      <x:c r="J69" s="32" t="n">
        <x:f>IF(COUNT(J8:J65)=ROWS(J8:J65),SUMIFS(J8:J65,N8:N65,0),"待补数据")</x:f>
        <x:v>55</x:v>
      </x:c>
      <x:c r="K69" s="32" t="n">
        <x:f>IF(COUNT(K8:K65)=ROWS(K8:K65),SUMIFS(K8:K65,N8:N65,0),"待补数据")</x:f>
        <x:v>81</x:v>
      </x:c>
      <x:c r="L69" s="32"/>
      <x:c r="M69" s="32" t="n">
        <x:f>IF(COUNT(M8:M65)=ROWS(M8:M65),SUMIFS(M8:M65,N8:N65,0),"待补数据")</x:f>
        <x:v>172</x:v>
      </x:c>
      <x:c r="N69" s="31"/>
      <x:c r="O69" s="31"/>
      <x:c r="P69" s="31"/>
      <x:c r="Q69" s="2"/>
      <x:c r="R69" s="2"/>
    </x:row>
    <x:row r="70" ht="23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  <x:c r="R70" s="2"/>
    </x:row>
    <x:row r="71" ht="23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  <x:c r="R71" s="2"/>
    </x:row>
    <x:row r="72" ht="23" customHeight="1">
      <x:c r="A72" s="2" t="str">
        <x:v>规格参考（查阅 2026-10-29）；价格、功耗和重量估计均不来自这些页面的报价。</x:v>
      </x:c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  <x:c r="R72" s="2"/>
    </x:row>
    <x:row r="73" ht="23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  <x:c r="R73" s="2"/>
    </x:row>
    <x:row r="74" ht="23" customHeight="1">
      <x:c r="A74" s="2" t="str">
        <x:v>S1</x:v>
      </x:c>
      <x:c r="B74" s="2" t="str">
        <x:v>Qualcomm QCS6490 product brief, Rev. D — interfaces and companion connectivity</x:v>
      </x:c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  <x:c r="R74" s="2"/>
    </x:row>
    <x:row r="75" ht="23" customHeight="1">
      <x:c r="A75" s="2"/>
      <x:c r="B75" s="33" t="str">
        <x:v>https://www.qualcomm.com/content/dam/qcomm-martech/dm-assets/documents/qcs-qcm6490-product-brief_87-28733-1.pdf</x:v>
      </x:c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  <x:c r="R75" s="2"/>
    </x:row>
    <x:row r="76" ht="23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  <x:c r="R76" s="2"/>
    </x:row>
    <x:row r="77" ht="23" customHeight="1">
      <x:c r="A77" s="2" t="str">
        <x:v>S2</x:v>
      </x:c>
      <x:c r="B77" s="2" t="str">
        <x:v>Infineon IM69D129F — active part, PDM, 69 dB SNR, 450 µA</x:v>
      </x:c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  <x:c r="R77" s="2"/>
    </x:row>
    <x:row r="78" ht="23" customHeight="1">
      <x:c r="A78" s="2"/>
      <x:c r="B78" s="33" t="str">
        <x:v>https://www.infineon.com/part/IM69D129F</x:v>
      </x:c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  <x:c r="R78" s="2"/>
    </x:row>
    <x:row r="79" ht="23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  <x:c r="R79" s="2"/>
    </x:row>
    <x:row r="80" ht="23" customHeight="1">
      <x:c r="A80" s="2" t="str">
        <x:v>S3</x:v>
      </x:c>
      <x:c r="B80" s="2" t="str">
        <x:v>XMOS lib_xua — up to 8 PDM microphone inputs</x:v>
      </x:c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  <x:c r="R80" s="2"/>
    </x:row>
    <x:row r="81" ht="23" customHeight="1">
      <x:c r="A81" s="2"/>
      <x:c r="B81" s="33" t="str">
        <x:v>https://www.xmos.com/documentation/XM-012296-UG/html/doc/rst/opt_pdm.html</x:v>
      </x:c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  <x:c r="R81" s="2"/>
    </x:row>
    <x:row r="82" ht="23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  <x:c r="R82" s="2"/>
    </x:row>
    <x:row r="83" ht="23" customHeight="1">
      <x:c r="A83" s="2" t="str">
        <x:v>S4</x:v>
      </x:c>
      <x:c r="B83" s="2" t="str">
        <x:v>TI BQ25895 — 1-cell charging and power path, separate PD negotiation needed</x:v>
      </x:c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  <x:c r="R83" s="2"/>
    </x:row>
    <x:row r="84" ht="23" customHeight="1">
      <x:c r="A84" s="2"/>
      <x:c r="B84" s="33" t="str">
        <x:v>https://www.ti.com/product/BQ25895</x:v>
      </x:c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  <x:c r="R84" s="2"/>
    </x:row>
    <x:row r="85" ht="23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  <x:c r="R85" s="2"/>
    </x:row>
    <x:row r="86" ht="23" customHeight="1">
      <x:c r="A86" s="2" t="str">
        <x:v>S5</x:v>
      </x:c>
      <x:c r="B86" s="2" t="str">
        <x:v>Analogix ANX7530 — DisplayPort receiver and MIPI-DSI outputs</x:v>
      </x:c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  <x:c r="R86" s="2"/>
    </x:row>
    <x:row r="87" ht="23" customHeight="1">
      <x:c r="A87" s="2"/>
      <x:c r="B87" s="33" t="str">
        <x:v>https://www.analogix.com/en/products/dp-mipi-converters/anx7530</x:v>
      </x:c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  <x:c r="R87" s="2"/>
    </x:row>
    <x:row r="88" ht="23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  <x:c r="R88" s="2"/>
    </x:row>
    <x:row r="89" ht="23" customHeight="1">
      <x:c r="A89" s="2" t="str">
        <x:v>S6</x:v>
      </x:c>
      <x:c r="B89" s="2" t="str">
        <x:v>Samsung Display — under-panel camera needs a transmissive pixel region</x:v>
      </x:c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  <x:c r="R89" s="2"/>
    </x:row>
    <x:row r="90" ht="23" customHeight="1">
      <x:c r="A90" s="2"/>
      <x:c r="B90" s="33" t="str">
        <x:v>https://global.samsungdisplay.com/28633</x:v>
      </x:c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  <x:c r="R90" s="2"/>
    </x:row>
    <x:row r="91" ht="23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  <x:c r="R91" s="2"/>
    </x:row>
    <x:row r="92" ht="23" customHeight="1">
      <x:c r="A92" s="2" t="str">
        <x:v>S7</x:v>
      </x:c>
      <x:c r="B92" s="2" t="str">
        <x:v>Microsoft microphone integration — matched acoustic paths and playback reference</x:v>
      </x:c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  <x:c r="R92" s="2"/>
    </x:row>
    <x:row r="93" ht="23" customHeight="1">
      <x:c r="A93" s="2"/>
      <x:c r="B93" s="33" t="str">
        <x:v>https://learn.microsoft.com/en-us/azure/ai-services/speech-service/speech-sdk-microphone</x:v>
      </x:c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  <x:c r="R93" s="2"/>
    </x:row>
    <x:row r="94" ht="23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  <x:c r="R94" s="2"/>
    </x:row>
    <x:row r="95" ht="23" customHeight="1">
      <x:c r="A95" s="2" t="str">
        <x:v>S8</x:v>
      </x:c>
      <x:c r="B95" s="2" t="str">
        <x:v>MediaTek Genio 700 — alternative with two MIPI-DSI, 4 TOPS, eMMC</x:v>
      </x:c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  <x:c r="R95" s="2"/>
    </x:row>
    <x:row r="96" ht="23" customHeight="1">
      <x:c r="A96" s="2"/>
      <x:c r="B96" s="33" t="str">
        <x:v>https://genio.mediatek.com/genio-700</x:v>
      </x:c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  <x:c r="R96" s="2"/>
    </x:row>
    <x:row r="97" ht="23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  <x:c r="R97" s="2"/>
    </x:row>
    <x:row r="98" ht="23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  <x:c r="R98" s="2"/>
    </x:row>
    <x:row r="99" ht="23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  <x:c r="R99" s="2"/>
    </x:row>
    <x:row r="100" ht="23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  <x:c r="R100" s="2"/>
    </x:row>
  </x:sheetData>
  <x:dataValidations count="1">
    <x:dataValidation type="whole" operator="between" sqref="D8:D65">
      <x:formula1>0</x:formula1>
      <x:formula2>1000</x:formula2>
    </x:dataValidation>
  </x:dataValidation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8" hidden="0" customWidth="1"/>
    <x:col min="2" max="2" width="14" hidden="0" customWidth="1"/>
    <x:col min="3" max="3" width="17" hidden="0" customWidth="1"/>
    <x:col min="4" max="4" width="26" hidden="0" customWidth="1"/>
    <x:col min="5" max="5" width="18" hidden="0" customWidth="1"/>
    <x:col min="6" max="6" width="66" hidden="0" customWidth="1"/>
  </x:cols>
  <x:sheetData>
    <x:row r="1" ht="23" customHeight="1">
      <x:c r="A1" s="2"/>
      <x:c r="B1" s="2"/>
      <x:c r="C1" s="2"/>
      <x:c r="D1" s="2"/>
      <x:c r="E1" s="2"/>
      <x:c r="F1" s="2"/>
    </x:row>
    <x:row r="2" ht="32" customHeight="1">
      <x:c r="A2" s="3" t="str">
        <x:v>DUET T1 续航与电池预算</x:v>
      </x:c>
      <x:c r="B2" s="2"/>
      <x:c r="C2" s="2"/>
      <x:c r="D2" s="2"/>
      <x:c r="E2" s="2"/>
      <x:c r="F2" s="2"/>
    </x:row>
    <x:row r="3" ht="23" customHeight="1">
      <x:c r="A3" s="4"/>
      <x:c r="B3" s="4"/>
      <x:c r="C3" s="4"/>
      <x:c r="D3" s="4"/>
      <x:c r="E3" s="4"/>
      <x:c r="F3" s="4"/>
    </x:row>
    <x:row r="4" ht="23" customHeight="1">
      <x:c r="A4" s="2" t="str">
        <x:v>电芯数量</x:v>
      </x:c>
      <x:c r="B4" s="2" t="n">
        <x:f>'BOM明细'!D32</x:f>
        <x:v>2</x:v>
      </x:c>
      <x:c r="C4" s="2"/>
      <x:c r="D4" s="2" t="str">
        <x:v>总容量 mAh</x:v>
      </x:c>
      <x:c r="E4" s="35" t="n">
        <x:f>B4*B5</x:f>
        <x:v>3200</x:v>
      </x:c>
      <x:c r="F4" s="2"/>
    </x:row>
    <x:row r="5" ht="23" customHeight="1">
      <x:c r="A5" s="2" t="str">
        <x:v>每片容量 mAh</x:v>
      </x:c>
      <x:c r="B5" s="9" t="n">
        <x:v>1600</x:v>
      </x:c>
      <x:c r="C5" s="2"/>
      <x:c r="D5" s="2" t="str">
        <x:v>标称能量 Wh</x:v>
      </x:c>
      <x:c r="E5" s="13" t="n">
        <x:f>E4/1000*B6</x:f>
        <x:v>12.32</x:v>
      </x:c>
      <x:c r="F5" s="2"/>
    </x:row>
    <x:row r="6" ht="23" customHeight="1">
      <x:c r="A6" s="2" t="str">
        <x:v>标称电压 V</x:v>
      </x:c>
      <x:c r="B6" s="9" t="n">
        <x:v>3.85</x:v>
      </x:c>
      <x:c r="C6" s="2"/>
      <x:c r="D6" s="2" t="str">
        <x:v>可供负载能量 Wh</x:v>
      </x:c>
      <x:c r="E6" s="13" t="n">
        <x:f>E5*B7*B8</x:f>
        <x:v>9.9792</x:v>
      </x:c>
      <x:c r="F6" s="2"/>
    </x:row>
    <x:row r="7" ht="23" customHeight="1">
      <x:c r="A7" s="2" t="str">
        <x:v>可用容量系数</x:v>
      </x:c>
      <x:c r="B7" s="53" t="n">
        <x:v>0.9</x:v>
      </x:c>
      <x:c r="C7" s="2"/>
      <x:c r="D7" s="2" t="str">
        <x:v>续航目标 h</x:v>
      </x:c>
      <x:c r="E7" s="13" t="n">
        <x:v>5</x:v>
      </x:c>
      <x:c r="F7" s="2"/>
    </x:row>
    <x:row r="8" ht="23" customHeight="1">
      <x:c r="A8" s="2" t="str">
        <x:v>电源转换效率</x:v>
      </x:c>
      <x:c r="B8" s="53" t="n">
        <x:v>0.9</x:v>
      </x:c>
      <x:c r="C8" s="2"/>
      <x:c r="D8" s="2" t="str">
        <x:v>5 h平均负载上限 W</x:v>
      </x:c>
      <x:c r="E8" s="13" t="n">
        <x:f>E6/E7</x:f>
        <x:v>1.99584</x:v>
      </x:c>
      <x:c r="F8" s="2"/>
    </x:row>
    <x:row r="9" ht="23" customHeight="1">
      <x:c r="A9" s="2"/>
      <x:c r="B9" s="2"/>
      <x:c r="C9" s="2"/>
      <x:c r="D9" s="2"/>
      <x:c r="E9" s="2"/>
      <x:c r="F9" s="2"/>
    </x:row>
    <x:row r="10" ht="23" customHeight="1">
      <x:c r="A10" s="2"/>
      <x:c r="B10" s="2"/>
      <x:c r="C10" s="2"/>
      <x:c r="D10" s="2"/>
      <x:c r="E10" s="2"/>
      <x:c r="F10" s="2"/>
    </x:row>
    <x:row r="11" ht="28" customHeight="1">
      <x:c r="A11" s="7" t="str">
        <x:v>负载</x:v>
      </x:c>
      <x:c r="B11" s="7" t="str">
        <x:v>数量</x:v>
      </x:c>
      <x:c r="C11" s="7" t="str">
        <x:v>工作功耗 W/个</x:v>
      </x:c>
      <x:c r="D11" s="7" t="str">
        <x:v>开启占空比</x:v>
      </x:c>
      <x:c r="E11" s="7" t="str">
        <x:v>平均功耗 W</x:v>
      </x:c>
      <x:c r="F11" s="7" t="str">
        <x:v>说明</x:v>
      </x:c>
    </x:row>
    <x:row r="12" ht="30" customHeight="1">
      <x:c r="A12" s="2" t="str">
        <x:v>两块OLED</x:v>
      </x:c>
      <x:c r="B12" s="9" t="n">
        <x:v>2</x:v>
      </x:c>
      <x:c r="C12" s="54" t="n">
        <x:v>0.45</x:v>
      </x:c>
      <x:c r="D12" s="53" t="n">
        <x:v>1</x:v>
      </x:c>
      <x:c r="E12" s="55" t="n">
        <x:f>IF(COUNT(B12:D12)=3,B12*C12*D12,"待填")</x:f>
        <x:v>0.9</x:v>
      </x:c>
      <x:c r="F12" s="20" t="str">
        <x:v>200 nit级、深色字幕界面；0.45 W/片为预算</x:v>
      </x:c>
    </x:row>
    <x:row r="13" ht="30" customHeight="1">
      <x:c r="A13" s="2" t="str">
        <x:v>主控与UI/云端音频</x:v>
      </x:c>
      <x:c r="B13" s="9" t="n">
        <x:v>1</x:v>
      </x:c>
      <x:c r="C13" s="54" t="n">
        <x:v>0.65</x:v>
      </x:c>
      <x:c r="D13" s="53" t="n">
        <x:v>1</x:v>
      </x:c>
      <x:c r="E13" s="55" t="n">
        <x:f>IF(COUNT(B13:D13)=3,B13*C13*D13,"待填")</x:f>
        <x:v>0.65</x:v>
      </x:c>
      <x:c r="F13" s="20" t="str">
        <x:v>云端翻译场景，离线推理未含</x:v>
      </x:c>
    </x:row>
    <x:row r="14" ht="30" customHeight="1">
      <x:c r="A14" s="2" t="str">
        <x:v>LPDDR/UFS</x:v>
      </x:c>
      <x:c r="B14" s="9" t="n">
        <x:v>1</x:v>
      </x:c>
      <x:c r="C14" s="54" t="n">
        <x:v>0.22</x:v>
      </x:c>
      <x:c r="D14" s="53" t="n">
        <x:v>1</x:v>
      </x:c>
      <x:c r="E14" s="55" t="n">
        <x:f>IF(COUNT(B14:D14)=3,B14*C14*D14,"待填")</x:f>
        <x:v>0.22</x:v>
      </x:c>
      <x:c r="F14" s="20" t="str">
        <x:v>动态访问与待机平均预算</x:v>
      </x:c>
    </x:row>
    <x:row r="15" ht="30" customHeight="1">
      <x:c r="A15" s="2" t="str">
        <x:v>Wi-Fi</x:v>
      </x:c>
      <x:c r="B15" s="9" t="n">
        <x:v>1</x:v>
      </x:c>
      <x:c r="C15" s="54" t="n">
        <x:v>0.18</x:v>
      </x:c>
      <x:c r="D15" s="53" t="n">
        <x:v>1</x:v>
      </x:c>
      <x:c r="E15" s="55" t="n">
        <x:f>IF(COUNT(B15:D15)=3,B15*C15*D15,"待填")</x:f>
        <x:v>0.18</x:v>
      </x:c>
      <x:c r="F15" s="20" t="str">
        <x:v>稳定网络；弱网重传会增加</x:v>
      </x:c>
    </x:row>
    <x:row r="16" ht="30" customHeight="1">
      <x:c r="A16" s="2" t="str">
        <x:v>8路音频前端</x:v>
      </x:c>
      <x:c r="B16" s="9" t="n">
        <x:v>1</x:v>
      </x:c>
      <x:c r="C16" s="54" t="n">
        <x:v>0.25</x:v>
      </x:c>
      <x:c r="D16" s="53" t="n">
        <x:v>1</x:v>
      </x:c>
      <x:c r="E16" s="55" t="n">
        <x:f>IF(COUNT(B16:D16)=3,B16*C16*D16,"待填")</x:f>
        <x:v>0.25</x:v>
      </x:c>
      <x:c r="F16" s="20" t="str">
        <x:v>XU316及配套平均功耗待测</x:v>
      </x:c>
    </x:row>
    <x:row r="17" ht="30" customHeight="1">
      <x:c r="A17" s="2" t="str">
        <x:v>8颗MEMS</x:v>
      </x:c>
      <x:c r="B17" s="9" t="n">
        <x:v>8</x:v>
      </x:c>
      <x:c r="C17" s="54" t="n">
        <x:v>0.00081</x:v>
      </x:c>
      <x:c r="D17" s="53" t="n">
        <x:v>1</x:v>
      </x:c>
      <x:c r="E17" s="55" t="n">
        <x:f>IF(COUNT(B17:D17)=3,B17*C17*D17,"待填")</x:f>
        <x:v>0.00648</x:v>
      </x:c>
      <x:c r="F17" s="20" t="str">
        <x:v>S2典型450 µA × 1.8 V，不含前端</x:v>
      </x:c>
    </x:row>
    <x:row r="18" ht="30" customHeight="1">
      <x:c r="A18" s="2" t="str">
        <x:v>朗读功放与扬声器</x:v>
      </x:c>
      <x:c r="B18" s="9" t="n">
        <x:v>1</x:v>
      </x:c>
      <x:c r="C18" s="54" t="n">
        <x:v>1</x:v>
      </x:c>
      <x:c r="D18" s="53" t="n">
        <x:v>0.2</x:v>
      </x:c>
      <x:c r="E18" s="55" t="n">
        <x:f>IF(COUNT(B18:D18)=3,B18*C18*D18,"待填")</x:f>
        <x:v>0.2</x:v>
      </x:c>
      <x:c r="F18" s="20" t="str">
        <x:v>总共1路等效播放，20%占空比</x:v>
      </x:c>
    </x:row>
    <x:row r="19" ht="30" customHeight="1">
      <x:c r="A19" s="2" t="str">
        <x:v>两面触控</x:v>
      </x:c>
      <x:c r="B19" s="9" t="n">
        <x:v>2</x:v>
      </x:c>
      <x:c r="C19" s="54" t="n">
        <x:v>0.025</x:v>
      </x:c>
      <x:c r="D19" s="53" t="n">
        <x:v>1</x:v>
      </x:c>
      <x:c r="E19" s="55" t="n">
        <x:f>IF(COUNT(B19:D19)=3,B19*C19*D19,"待填")</x:f>
        <x:v>0.05</x:v>
      </x:c>
      <x:c r="F19" s="20" t="str">
        <x:v>常开低功耗扫描预算</x:v>
      </x:c>
    </x:row>
    <x:row r="20" ht="30" customHeight="1">
      <x:c r="A20" s="2" t="str">
        <x:v>摄像头</x:v>
      </x:c>
      <x:c r="B20" s="9" t="n">
        <x:v>2</x:v>
      </x:c>
      <x:c r="C20" s="54" t="n">
        <x:v>0.15</x:v>
      </x:c>
      <x:c r="D20" s="53" t="n">
        <x:v>0</x:v>
      </x:c>
      <x:c r="E20" s="55" t="n">
        <x:f>IF(COUNT(B20:D20)=3,B20*C20*D20,"待填")</x:f>
        <x:v>0</x:v>
      </x:c>
      <x:c r="F20" s="20" t="str">
        <x:v>默认关闭；启用占空比可调整</x:v>
      </x:c>
    </x:row>
    <x:row r="21" ht="30" customHeight="1">
      <x:c r="A21" s="2" t="str">
        <x:v>传感器与辅助控制</x:v>
      </x:c>
      <x:c r="B21" s="9" t="n">
        <x:v>1</x:v>
      </x:c>
      <x:c r="C21" s="54" t="n">
        <x:v>0.04</x:v>
      </x:c>
      <x:c r="D21" s="53" t="n">
        <x:v>1</x:v>
      </x:c>
      <x:c r="E21" s="55" t="n">
        <x:f>IF(COUNT(B21:D21)=3,B21*C21*D21,"待填")</x:f>
        <x:v>0.04</x:v>
      </x:c>
      <x:c r="F21" s="20" t="str">
        <x:v>Hall、光感、静音状态</x:v>
      </x:c>
    </x:row>
    <x:row r="22" ht="30" customHeight="1">
      <x:c r="A22" s="2" t="str">
        <x:v>第二屏桥接</x:v>
      </x:c>
      <x:c r="B22" s="9" t="n">
        <x:v>1</x:v>
      </x:c>
      <x:c r="C22" s="54" t="n">
        <x:v>0.1</x:v>
      </x:c>
      <x:c r="D22" s="53" t="n">
        <x:v>1</x:v>
      </x:c>
      <x:c r="E22" s="55" t="n">
        <x:f>IF(COUNT(B22:D22)=3,B22*C22*D22,"待填")</x:f>
        <x:v>0.1</x:v>
      </x:c>
      <x:c r="F22" s="20" t="str">
        <x:v>接口桥接功耗预留</x:v>
      </x:c>
    </x:row>
    <x:row r="23" ht="30" customHeight="1">
      <x:c r="A23" s="2" t="str">
        <x:v>电源静态损耗</x:v>
      </x:c>
      <x:c r="B23" s="9" t="n">
        <x:v>1</x:v>
      </x:c>
      <x:c r="C23" s="54" t="n">
        <x:v>0.03</x:v>
      </x:c>
      <x:c r="D23" s="53" t="n">
        <x:v>1</x:v>
      </x:c>
      <x:c r="E23" s="55" t="n">
        <x:f>IF(COUNT(B23:D23)=3,B23*C23*D23,"待填")</x:f>
        <x:v>0.03</x:v>
      </x:c>
      <x:c r="F23" s="20" t="str">
        <x:v>不含转换损耗；转换效率另计</x:v>
      </x:c>
    </x:row>
    <x:row r="24" ht="23" customHeight="1">
      <x:c r="A24" s="2"/>
      <x:c r="B24" s="2"/>
      <x:c r="C24" s="2"/>
      <x:c r="D24" s="2"/>
      <x:c r="E24" s="2"/>
      <x:c r="F24" s="2"/>
    </x:row>
    <x:row r="25" ht="23" customHeight="1">
      <x:c r="A25" s="31" t="str">
        <x:v>总平均负载 W</x:v>
      </x:c>
      <x:c r="B25" s="31"/>
      <x:c r="C25" s="31"/>
      <x:c r="D25" s="31"/>
      <x:c r="E25" s="58" t="n">
        <x:f>IF(COUNT(E12:E23)=ROWS(E12:E23),SUM(E12:E23),"待补数据")</x:f>
        <x:v>2.62648</x:v>
      </x:c>
      <x:c r="F25" s="31"/>
    </x:row>
    <x:row r="26" ht="23" customHeight="1">
      <x:c r="A26" s="30" t="str">
        <x:v>预计续航 h</x:v>
      </x:c>
      <x:c r="B26" s="30"/>
      <x:c r="C26" s="30"/>
      <x:c r="D26" s="30"/>
      <x:c r="E26" s="57" t="n">
        <x:f>E6/E25</x:f>
        <x:v>3.799457829490421</x:v>
      </x:c>
      <x:c r="F26" s="30"/>
    </x:row>
    <x:row r="27" ht="23" customHeight="1">
      <x:c r="A27" s="2" t="str">
        <x:v>超出5 h功耗上限 W</x:v>
      </x:c>
      <x:c r="B27" s="2"/>
      <x:c r="C27" s="2"/>
      <x:c r="D27" s="2"/>
      <x:c r="E27" s="13" t="n">
        <x:f>E25-E8</x:f>
        <x:v>0.6306399999999999</x:v>
      </x:c>
      <x:c r="F27" s="2"/>
    </x:row>
    <x:row r="28" ht="23" customHeight="1">
      <x:c r="A28" s="2" t="str">
        <x:v>同负载5 h所需 mAh</x:v>
      </x:c>
      <x:c r="B28" s="2"/>
      <x:c r="C28" s="2"/>
      <x:c r="D28" s="2"/>
      <x:c r="E28" s="35" t="n">
        <x:f>E7*E25/(B6*B7*B8)*1000</x:f>
        <x:v>4211.127144460477</x:v>
      </x:c>
      <x:c r="F28" s="2"/>
    </x:row>
    <x:row r="29" ht="23" customHeight="1">
      <x:c r="A29" s="2" t="str">
        <x:v>若只加电池新增 g</x:v>
      </x:c>
      <x:c r="B29" s="2"/>
      <x:c r="C29" s="2"/>
      <x:c r="D29" s="2"/>
      <x:c r="E29" s="13" t="n">
        <x:f>MAX(0,(E28-E4)/E4)*'BOM明细'!M32</x:f>
        <x:v>14.53495270161936</x:v>
      </x:c>
      <x:c r="F29" s="2" t="str">
        <x:v>按相同电芯比能量线性估算，未含增容后的结构改动。</x:v>
      </x:c>
    </x:row>
    <x:row r="30" ht="23" customHeight="1">
      <x:c r="A30" s="2" t="str">
        <x:v>只加电池后整机 g</x:v>
      </x:c>
      <x:c r="B30" s="2"/>
      <x:c r="C30" s="2"/>
      <x:c r="D30" s="2"/>
      <x:c r="E30" s="13" t="n">
        <x:f>'总览'!B23+E29</x:f>
        <x:v>216.49495270161935</x:v>
      </x:c>
      <x:c r="F30" s="2"/>
    </x:row>
    <x:row r="31" ht="23" customHeight="1">
      <x:c r="A31" s="2"/>
      <x:c r="B31" s="2"/>
      <x:c r="C31" s="2"/>
      <x:c r="D31" s="2"/>
      <x:c r="E31" s="2"/>
      <x:c r="F31" s="2"/>
    </x:row>
    <x:row r="32" ht="23" customHeight="1">
      <x:c r="A32" s="2"/>
      <x:c r="B32" s="2"/>
      <x:c r="C32" s="2"/>
      <x:c r="D32" s="2"/>
      <x:c r="E32" s="2"/>
      <x:c r="F32" s="2"/>
    </x:row>
    <x:row r="33" ht="23" customHeight="1">
      <x:c r="A33" s="2" t="str">
        <x:v>目标：先将平均负载降到E8以内。离线模型、高亮屏、弱网、持续朗读需要另测，不能沿用此续航结果。</x:v>
      </x:c>
      <x:c r="B33" s="2"/>
      <x:c r="C33" s="2"/>
      <x:c r="D33" s="2"/>
      <x:c r="E33" s="2"/>
      <x:c r="F33" s="2"/>
    </x:row>
    <x:row r="34" ht="23" customHeight="1">
      <x:c r="A34" s="2" t="str">
        <x:v>1.2 mm是外观边框宽度；麦克风封装、声道和密封空间尚未完成。</x:v>
      </x:c>
      <x:c r="B34" s="2"/>
      <x:c r="C34" s="2"/>
      <x:c r="D34" s="2"/>
      <x:c r="E34" s="2"/>
      <x:c r="F34" s="2"/>
    </x:row>
    <x:row r="35" ht="23" customHeight="1">
      <x:c r="A35" s="2" t="str">
        <x:v>数据依据：除MEMS典型电流来自BOM明细S2，其余功耗、电池容量与效率均为本轮预算输入。</x:v>
      </x:c>
      <x:c r="B35" s="2"/>
      <x:c r="C35" s="2"/>
      <x:c r="D35" s="2"/>
      <x:c r="E35" s="2"/>
      <x:c r="F35" s="2"/>
    </x:row>
    <x:row r="36" ht="23" customHeight="1">
      <x:c r="A36" s="2"/>
      <x:c r="B36" s="2"/>
      <x:c r="C36" s="2"/>
      <x:c r="D36" s="2"/>
      <x:c r="E36" s="2"/>
      <x:c r="F36" s="2"/>
    </x:row>
    <x:row r="37" ht="23" customHeight="1">
      <x:c r="A37" s="2"/>
      <x:c r="B37" s="2"/>
      <x:c r="C37" s="2"/>
      <x:c r="D37" s="2"/>
      <x:c r="E37" s="2"/>
      <x:c r="F37" s="2"/>
    </x:row>
  </x:sheetData>
  <x:conditionalFormatting sqref="E26:E26">
    <x:cfRule type="expression" dxfId="2" priority="1">
      <x:formula>E26&lt;E7</x:formula>
    </x:cfRule>
  </x:conditionalFormatting>
  <x:dataValidations count="1">
    <x:dataValidation type="decimal" operator="between" sqref="D12:D23">
      <x:formula1>0</x:formula1>
      <x:formula2>1</x:formula2>
    </x:dataValidation>
  </x:dataValidation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7" hidden="0" customWidth="1"/>
    <x:col min="2" max="2" width="17" hidden="0" customWidth="1"/>
    <x:col min="3" max="3" width="17" hidden="0" customWidth="1"/>
    <x:col min="4" max="4" width="17" hidden="0" customWidth="1"/>
    <x:col min="5" max="5" width="65" hidden="0" customWidth="1"/>
    <x:col min="6" max="6" width="18" hidden="0" customWidth="1"/>
  </x:cols>
  <x:sheetData>
    <x:row r="1" ht="23" customHeight="1">
      <x:c r="A1" s="2"/>
      <x:c r="B1" s="2"/>
      <x:c r="C1" s="2"/>
      <x:c r="D1" s="2"/>
      <x:c r="E1" s="2"/>
      <x:c r="F1" s="2"/>
    </x:row>
    <x:row r="2" ht="32" customHeight="1">
      <x:c r="A2" s="3" t="str">
        <x:v>DUET T1 制造与一次性投入</x:v>
      </x:c>
      <x:c r="B2" s="2"/>
      <x:c r="C2" s="2"/>
      <x:c r="D2" s="2"/>
      <x:c r="E2" s="2"/>
      <x:c r="F2" s="2"/>
    </x:row>
    <x:row r="3" ht="23" customHeight="1">
      <x:c r="A3" s="4"/>
      <x:c r="B3" s="4"/>
      <x:c r="C3" s="4"/>
      <x:c r="D3" s="4"/>
      <x:c r="E3" s="4"/>
      <x:c r="F3" s="4"/>
    </x:row>
    <x:row r="4" ht="23" customHeight="1">
      <x:c r="A4" s="2" t="str">
        <x:v>一次合格率假设</x:v>
      </x:c>
      <x:c r="B4" s="59" t="n">
        <x:v>0.97</x:v>
      </x:c>
      <x:c r="C4" s="2"/>
      <x:c r="D4" s="2" t="str">
        <x:v>按损耗不可回收估算；量产后替换为真实报废与返修数据。</x:v>
      </x:c>
      <x:c r="E4" s="2"/>
      <x:c r="F4" s="2"/>
    </x:row>
    <x:row r="5" ht="23" customHeight="1">
      <x:c r="A5" s="2" t="str">
        <x:v>研发摊销台数</x:v>
      </x:c>
      <x:c r="B5" s="35" t="n">
        <x:f>'总览'!B4</x:f>
        <x:v>10000</x:v>
      </x:c>
      <x:c r="C5" s="2"/>
      <x:c r="D5" s="2"/>
      <x:c r="E5" s="2"/>
      <x:c r="F5" s="2"/>
    </x:row>
    <x:row r="6" ht="23" customHeight="1">
      <x:c r="A6" s="2"/>
      <x:c r="B6" s="2"/>
      <x:c r="C6" s="2"/>
      <x:c r="D6" s="2"/>
      <x:c r="E6" s="2"/>
      <x:c r="F6" s="2"/>
    </x:row>
    <x:row r="7" ht="28" customHeight="1">
      <x:c r="A7" s="7" t="str">
        <x:v>每台成本项</x:v>
      </x:c>
      <x:c r="B7" s="7" t="str">
        <x:v>下限 元</x:v>
      </x:c>
      <x:c r="C7" s="7" t="str">
        <x:v>预算 元</x:v>
      </x:c>
      <x:c r="D7" s="7" t="str">
        <x:v>上限 元</x:v>
      </x:c>
      <x:c r="E7" s="7" t="str">
        <x:v>计价范围</x:v>
      </x:c>
      <x:c r="F7" s="2"/>
    </x:row>
    <x:row r="8" ht="23" customHeight="1">
      <x:c r="A8" s="2" t="str">
        <x:v>机内物料</x:v>
      </x:c>
      <x:c r="B8" s="35" t="n">
        <x:f>'BOM明细'!I68</x:f>
        <x:v>1329.6000000000001</x:v>
      </x:c>
      <x:c r="C8" s="35" t="n">
        <x:f>'BOM明细'!J68</x:f>
        <x:v>1947.2</x:v>
      </x:c>
      <x:c r="D8" s="35" t="n">
        <x:f>'BOM明细'!K68</x:f>
        <x:v>2950.4</x:v>
      </x:c>
      <x:c r="E8" s="20" t="str">
        <x:v>只计机内原材料，尚未加人工及制造损耗。</x:v>
      </x:c>
      <x:c r="F8" s="2"/>
    </x:row>
    <x:row r="9" ht="23" customHeight="1">
      <x:c r="A9" s="2" t="str">
        <x:v>良率损耗准备</x:v>
      </x:c>
      <x:c r="B9" s="35" t="n">
        <x:f>IF(ISNUMBER(B8),B8/$B$4-B8,"待补数据")</x:f>
        <x:v>41.12164948453619</x:v>
      </x:c>
      <x:c r="C9" s="35" t="n">
        <x:f>IF(ISNUMBER(C8),C8/$B$4-C8,"待补数据")</x:f>
        <x:v>60.22268041237112</x:v>
      </x:c>
      <x:c r="D9" s="35" t="n">
        <x:f>IF(ISNUMBER(D8),D8/$B$4-D8,"待补数据")</x:f>
        <x:v>91.24948453608249</x:v>
      </x:c>
      <x:c r="E9" s="20" t="str">
        <x:v>机内物料÷一次合格率－机内物料，不再重复加报废率。</x:v>
      </x:c>
      <x:c r="F9" s="2"/>
    </x:row>
    <x:row r="10" ht="23" customHeight="1">
      <x:c r="A10" s="2" t="str">
        <x:v>随箱配件</x:v>
      </x:c>
      <x:c r="B10" s="35" t="n">
        <x:f>'BOM明细'!I69</x:f>
        <x:v>35</x:v>
      </x:c>
      <x:c r="C10" s="35" t="n">
        <x:f>'BOM明细'!J69</x:f>
        <x:v>55</x:v>
      </x:c>
      <x:c r="D10" s="35" t="n">
        <x:f>'BOM明细'!K69</x:f>
        <x:v>81</x:v>
      </x:c>
      <x:c r="E10" s="20" t="str">
        <x:v>含适配器、线缆、收纳袋、盒子及标签。</x:v>
      </x:c>
      <x:c r="F10" s="2"/>
    </x:row>
    <x:row r="11" ht="23" customHeight="1">
      <x:c r="A11" s="2" t="str">
        <x:v>SMT及插件装配</x:v>
      </x:c>
      <x:c r="B11" s="34" t="n">
        <x:v>15</x:v>
      </x:c>
      <x:c r="C11" s="34" t="n">
        <x:v>22</x:v>
      </x:c>
      <x:c r="D11" s="34" t="n">
        <x:v>32</x:v>
      </x:c>
      <x:c r="E11" s="20"/>
      <x:c r="F11" s="2"/>
    </x:row>
    <x:row r="12" ht="23" customHeight="1">
      <x:c r="A12" s="2" t="str">
        <x:v>两屏全贴合工时</x:v>
      </x:c>
      <x:c r="B12" s="34" t="n">
        <x:v>12</x:v>
      </x:c>
      <x:c r="C12" s="34" t="n">
        <x:v>18</x:v>
      </x:c>
      <x:c r="D12" s="34" t="n">
        <x:v>28</x:v>
      </x:c>
      <x:c r="E12" s="20"/>
      <x:c r="F12" s="2"/>
    </x:row>
    <x:row r="13" ht="23" customHeight="1">
      <x:c r="A13" s="2" t="str">
        <x:v>整机组装</x:v>
      </x:c>
      <x:c r="B13" s="34" t="n">
        <x:v>12</x:v>
      </x:c>
      <x:c r="C13" s="34" t="n">
        <x:v>18</x:v>
      </x:c>
      <x:c r="D13" s="34" t="n">
        <x:v>26</x:v>
      </x:c>
      <x:c r="E13" s="20"/>
      <x:c r="F13" s="2"/>
    </x:row>
    <x:row r="14" ht="23" customHeight="1">
      <x:c r="A14" s="2" t="str">
        <x:v>声学校准与双人拾音测试</x:v>
      </x:c>
      <x:c r="B14" s="34" t="n">
        <x:v>10</x:v>
      </x:c>
      <x:c r="C14" s="34" t="n">
        <x:v>16</x:v>
      </x:c>
      <x:c r="D14" s="34" t="n">
        <x:v>28</x:v>
      </x:c>
      <x:c r="E14" s="20"/>
      <x:c r="F14" s="2"/>
    </x:row>
    <x:row r="15" ht="23" customHeight="1">
      <x:c r="A15" s="2" t="str">
        <x:v>功能测试与老化</x:v>
      </x:c>
      <x:c r="B15" s="34" t="n">
        <x:v>8</x:v>
      </x:c>
      <x:c r="C15" s="34" t="n">
        <x:v>14</x:v>
      </x:c>
      <x:c r="D15" s="34" t="n">
        <x:v>22</x:v>
      </x:c>
      <x:c r="E15" s="20"/>
      <x:c r="F15" s="2"/>
    </x:row>
    <x:row r="16" ht="23" customHeight="1">
      <x:c r="A16" s="2" t="str">
        <x:v>包装工时</x:v>
      </x:c>
      <x:c r="B16" s="34" t="n">
        <x:v>3</x:v>
      </x:c>
      <x:c r="C16" s="34" t="n">
        <x:v>5</x:v>
      </x:c>
      <x:c r="D16" s="34" t="n">
        <x:v>8</x:v>
      </x:c>
      <x:c r="E16" s="20"/>
      <x:c r="F16" s="2"/>
    </x:row>
    <x:row r="17" ht="23" customHeight="1">
      <x:c r="A17" s="31" t="str">
        <x:v>制造成本 / 台</x:v>
      </x:c>
      <x:c r="B17" s="36" t="n">
        <x:f>IF(COUNT(B8:B16)=ROWS(B8:B16),SUM(B8:B16),"待补数据")</x:f>
        <x:v>1465.7216494845363</x:v>
      </x:c>
      <x:c r="C17" s="36" t="n">
        <x:f>IF(COUNT(C8:C16)=ROWS(C8:C16),SUM(C8:C16),"待补数据")</x:f>
        <x:v>2155.422680412371</x:v>
      </x:c>
      <x:c r="D17" s="36" t="n">
        <x:f>IF(COUNT(D8:D16)=ROWS(D8:D16),SUM(D8:D16),"待补数据")</x:f>
        <x:v>3266.6494845360826</x:v>
      </x:c>
      <x:c r="E17" s="49"/>
      <x:c r="F17" s="2"/>
    </x:row>
    <x:row r="18" ht="23" customHeight="1">
      <x:c r="A18" s="2"/>
      <x:c r="B18" s="35"/>
      <x:c r="C18" s="35"/>
      <x:c r="D18" s="35"/>
      <x:c r="E18" s="20"/>
      <x:c r="F18" s="2"/>
    </x:row>
    <x:row r="19" ht="23" customHeight="1">
      <x:c r="A19" s="2"/>
      <x:c r="B19" s="35"/>
      <x:c r="C19" s="35"/>
      <x:c r="D19" s="35"/>
      <x:c r="E19" s="20"/>
      <x:c r="F19" s="2"/>
    </x:row>
    <x:row r="20" ht="23" customHeight="1">
      <x:c r="A20" s="51" t="str">
        <x:v>一次性研发与定制投入</x:v>
      </x:c>
      <x:c r="B20" s="35"/>
      <x:c r="C20" s="35"/>
      <x:c r="D20" s="35"/>
      <x:c r="E20" s="20"/>
      <x:c r="F20" s="2"/>
    </x:row>
    <x:row r="21" ht="23" customHeight="1">
      <x:c r="A21" s="2"/>
      <x:c r="B21" s="35"/>
      <x:c r="C21" s="35"/>
      <x:c r="D21" s="35"/>
      <x:c r="E21" s="20"/>
      <x:c r="F21" s="2"/>
    </x:row>
    <x:row r="22" ht="28" customHeight="1">
      <x:c r="A22" s="7" t="str">
        <x:v>一次性项目</x:v>
      </x:c>
      <x:c r="B22" s="60" t="str">
        <x:v>下限 元</x:v>
      </x:c>
      <x:c r="C22" s="60" t="str">
        <x:v>预算 元</x:v>
      </x:c>
      <x:c r="D22" s="60" t="str">
        <x:v>上限 元</x:v>
      </x:c>
      <x:c r="E22" s="61" t="str">
        <x:v>计价范围</x:v>
      </x:c>
      <x:c r="F22" s="2"/>
    </x:row>
    <x:row r="23" ht="34" customHeight="1">
      <x:c r="A23" s="2" t="str">
        <x:v>结构设计及机械模具</x:v>
      </x:c>
      <x:c r="B23" s="34" t="n">
        <x:v>180000</x:v>
      </x:c>
      <x:c r="C23" s="34" t="n">
        <x:v>280000</x:v>
      </x:c>
      <x:c r="D23" s="34" t="n">
        <x:v>450000</x:v>
      </x:c>
      <x:c r="E23" s="20" t="str">
        <x:v>含结构研发与模具，具体供应范围待RFQ。</x:v>
      </x:c>
      <x:c r="F23" s="2"/>
    </x:row>
    <x:row r="24" ht="34" customHeight="1">
      <x:c r="A24" s="2" t="str">
        <x:v>双屏UDC定制开发</x:v>
      </x:c>
      <x:c r="B24" s="34" t="n">
        <x:v>600000</x:v>
      </x:c>
      <x:c r="C24" s="34" t="n">
        <x:v>1200000</x:v>
      </x:c>
      <x:c r="D24" s="34" t="n">
        <x:v>2000000</x:v>
      </x:c>
      <x:c r="E24" s="20" t="str">
        <x:v>最大不确定项；不代表10k订单可获得定制屏。</x:v>
      </x:c>
      <x:c r="F24" s="2"/>
    </x:row>
    <x:row r="25" ht="34" customHeight="1">
      <x:c r="A25" s="2" t="str">
        <x:v>电路/BSP/驱动开发</x:v>
      </x:c>
      <x:c r="B25" s="34" t="n">
        <x:v>350000</x:v>
      </x:c>
      <x:c r="C25" s="34" t="n">
        <x:v>500000</x:v>
      </x:c>
      <x:c r="D25" s="34" t="n">
        <x:v>800000</x:v>
      </x:c>
      <x:c r="E25" s="20" t="str">
        <x:v>电路设计、板级系统及驱动；排除下两行音频与应用。</x:v>
      </x:c>
      <x:c r="F25" s="2"/>
    </x:row>
    <x:row r="26" ht="34" customHeight="1">
      <x:c r="A26" s="2" t="str">
        <x:v>双路音频算法与校准开发</x:v>
      </x:c>
      <x:c r="B26" s="34" t="n">
        <x:v>150000</x:v>
      </x:c>
      <x:c r="C26" s="34" t="n">
        <x:v>300000</x:v>
      </x:c>
      <x:c r="D26" s="34" t="n">
        <x:v>500000</x:v>
      </x:c>
      <x:c r="E26" s="20" t="str">
        <x:v>8路采集、双路分离、AEC和量产校准工具。</x:v>
      </x:c>
      <x:c r="F26" s="2"/>
    </x:row>
    <x:row r="27" ht="34" customHeight="1">
      <x:c r="A27" s="2" t="str">
        <x:v>设备UI/翻译软件与离线适配</x:v>
      </x:c>
      <x:c r="B27" s="34" t="n">
        <x:v>300000</x:v>
      </x:c>
      <x:c r="C27" s="34" t="n">
        <x:v>500000</x:v>
      </x:c>
      <x:c r="D27" s="34" t="n">
        <x:v>900000</x:v>
      </x:c>
      <x:c r="E27" s="20" t="str">
        <x:v>设备软件及端侧模型适配；商业许可单独洽谈。</x:v>
      </x:c>
      <x:c r="F27" s="2"/>
    </x:row>
    <x:row r="28" ht="34" customHeight="1">
      <x:c r="A28" s="2" t="str">
        <x:v>EVT/DVT/PVT样机及治具</x:v>
      </x:c>
      <x:c r="B28" s="34" t="n">
        <x:v>120000</x:v>
      </x:c>
      <x:c r="C28" s="34" t="n">
        <x:v>220000</x:v>
      </x:c>
      <x:c r="D28" s="34" t="n">
        <x:v>350000</x:v>
      </x:c>
      <x:c r="E28" s="20" t="str">
        <x:v>样机与治具，不计入量产台数。</x:v>
      </x:c>
      <x:c r="F28" s="2"/>
    </x:row>
    <x:row r="29" ht="34" customHeight="1">
      <x:c r="A29" s="2" t="str">
        <x:v>射频/安全/电池测试预算</x:v>
      </x:c>
      <x:c r="B29" s="34" t="n">
        <x:v>80000</x:v>
      </x:c>
      <x:c r="C29" s="34" t="n">
        <x:v>140000</x:v>
      </x:c>
      <x:c r="D29" s="34" t="n">
        <x:v>200000</x:v>
      </x:c>
      <x:c r="E29" s="20" t="str">
        <x:v>拟售地区尚未确定，不能视为完整认证报价。</x:v>
      </x:c>
      <x:c r="F29" s="2"/>
    </x:row>
    <x:row r="30" ht="23" customHeight="1">
      <x:c r="A30" s="31" t="str">
        <x:v>一次性投入合计</x:v>
      </x:c>
      <x:c r="B30" s="36" t="n">
        <x:f>SUM(B23:B29)</x:f>
        <x:v>1780000</x:v>
      </x:c>
      <x:c r="C30" s="36" t="n">
        <x:f>SUM(C23:C29)</x:f>
        <x:v>3140000</x:v>
      </x:c>
      <x:c r="D30" s="36" t="n">
        <x:f>SUM(D23:D29)</x:f>
        <x:v>5200000</x:v>
      </x:c>
      <x:c r="E30" s="49"/>
      <x:c r="F30" s="2"/>
    </x:row>
    <x:row r="31" ht="23" customHeight="1">
      <x:c r="A31" s="30" t="str">
        <x:v>每台研发摊销</x:v>
      </x:c>
      <x:c r="B31" s="37" t="n">
        <x:f>B30/$B$5</x:f>
        <x:v>178</x:v>
      </x:c>
      <x:c r="C31" s="37" t="n">
        <x:f>C30/$B$5</x:f>
        <x:v>314</x:v>
      </x:c>
      <x:c r="D31" s="37" t="n">
        <x:f>D30/$B$5</x:f>
        <x:v>520</x:v>
      </x:c>
      <x:c r="E31" s="50"/>
      <x:c r="F31" s="2"/>
    </x:row>
    <x:row r="32" ht="23" customHeight="1">
      <x:c r="A32" s="30" t="str">
        <x:v>制造＋研发摊销 / 台</x:v>
      </x:c>
      <x:c r="B32" s="37" t="n">
        <x:f>IF(ISNUMBER(B17),B17+B31,"待补数据")</x:f>
        <x:v>1643.7216494845363</x:v>
      </x:c>
      <x:c r="C32" s="37" t="n">
        <x:f>IF(ISNUMBER(C17),C17+C31,"待补数据")</x:f>
        <x:v>2469.422680412371</x:v>
      </x:c>
      <x:c r="D32" s="37" t="n">
        <x:f>IF(ISNUMBER(D17),D17+D31,"待补数据")</x:f>
        <x:v>3786.6494845360826</x:v>
      </x:c>
      <x:c r="E32" s="50"/>
      <x:c r="F32" s="2"/>
    </x:row>
    <x:row r="33" ht="23" customHeight="1">
      <x:c r="A33" s="2"/>
      <x:c r="B33" s="2"/>
      <x:c r="C33" s="2"/>
      <x:c r="D33" s="2"/>
      <x:c r="E33" s="2"/>
      <x:c r="F33" s="2"/>
    </x:row>
    <x:row r="34" ht="23" customHeight="1">
      <x:c r="A34" s="2" t="str">
        <x:v>所有人工、良率及一次性投入均为内部预算。未含ODM利润、税费、物流、渠道、云调用、商业算法许可和售后。</x:v>
      </x:c>
      <x:c r="B34" s="2"/>
      <x:c r="C34" s="2"/>
      <x:c r="D34" s="2"/>
      <x:c r="E34" s="2"/>
      <x:c r="F34" s="2"/>
    </x:row>
    <x:row r="35" ht="23" customHeight="1">
      <x:c r="A35" s="2" t="str">
        <x:v>当前价格范围假设定制屏开发已经成功；若屏厂不接受MOQ/尺寸/UDC要求，整个成本区间需重算。</x:v>
      </x:c>
      <x:c r="B35" s="2"/>
      <x:c r="C35" s="2"/>
      <x:c r="D35" s="2"/>
      <x:c r="E35" s="2"/>
      <x:c r="F35" s="2"/>
    </x:row>
    <x:row r="36" ht="23" customHeight="1">
      <x:c r="A36" s="2"/>
      <x:c r="B36" s="2"/>
      <x:c r="C36" s="2"/>
      <x:c r="D36" s="2"/>
      <x:c r="E36" s="2"/>
      <x:c r="F36" s="2"/>
    </x:row>
    <x:row r="37" ht="23" customHeight="1">
      <x:c r="A37" s="51" t="str">
        <x:v>4G选配增量，未装入基准</x:v>
      </x:c>
      <x:c r="B37" s="2"/>
      <x:c r="C37" s="2"/>
      <x:c r="D37" s="2"/>
      <x:c r="E37" s="2"/>
      <x:c r="F37" s="2"/>
    </x:row>
    <x:row r="38" ht="28" customHeight="1">
      <x:c r="A38" s="7" t="str">
        <x:v>选配物料</x:v>
      </x:c>
      <x:c r="B38" s="7" t="str">
        <x:v>下限 元</x:v>
      </x:c>
      <x:c r="C38" s="7" t="str">
        <x:v>预算 元</x:v>
      </x:c>
      <x:c r="D38" s="7" t="str">
        <x:v>上限 元</x:v>
      </x:c>
      <x:c r="E38" s="7" t="str">
        <x:v>说明</x:v>
      </x:c>
      <x:c r="F38" s="7" t="str">
        <x:v>增重 g</x:v>
      </x:c>
    </x:row>
    <x:row r="39" ht="23" customHeight="1">
      <x:c r="A39" s="2" t="str">
        <x:v>LTE Cat.1 bis模组</x:v>
      </x:c>
      <x:c r="B39" s="2" t="n">
        <x:v>35</x:v>
      </x:c>
      <x:c r="C39" s="2" t="n">
        <x:v>55</x:v>
      </x:c>
      <x:c r="D39" s="2" t="n">
        <x:v>85</x:v>
      </x:c>
      <x:c r="E39" s="2" t="str">
        <x:v>模组候选待选，地区频段待确认</x:v>
      </x:c>
      <x:c r="F39" s="2" t="n">
        <x:v>3.5</x:v>
      </x:c>
    </x:row>
    <x:row r="40" ht="23" customHeight="1">
      <x:c r="A40" s="2" t="str">
        <x:v>SIM/eSIM及电源配套</x:v>
      </x:c>
      <x:c r="B40" s="2" t="n">
        <x:v>6</x:v>
      </x:c>
      <x:c r="C40" s="2" t="n">
        <x:v>12</x:v>
      </x:c>
      <x:c r="D40" s="2" t="n">
        <x:v>20</x:v>
      </x:c>
      <x:c r="E40" s="2" t="str">
        <x:v>含必要电源与接口小料</x:v>
      </x:c>
      <x:c r="F40" s="2" t="n">
        <x:v>0.8</x:v>
      </x:c>
    </x:row>
    <x:row r="41" ht="23" customHeight="1">
      <x:c r="A41" s="2" t="str">
        <x:v>蜂窝天线及同轴</x:v>
      </x:c>
      <x:c r="B41" s="2" t="n">
        <x:v>8</x:v>
      </x:c>
      <x:c r="C41" s="2" t="n">
        <x:v>12</x:v>
      </x:c>
      <x:c r="D41" s="2" t="n">
        <x:v>20</x:v>
      </x:c>
      <x:c r="E41" s="2" t="str">
        <x:v>两支预留，最终按模组要求</x:v>
      </x:c>
      <x:c r="F41" s="2" t="n">
        <x:v>0.8</x:v>
      </x:c>
    </x:row>
    <x:row r="42" ht="23" customHeight="1">
      <x:c r="A42" s="31" t="str">
        <x:v>4G物料增量</x:v>
      </x:c>
      <x:c r="B42" s="31" t="n">
        <x:f>SUM(B39:B41)</x:f>
        <x:v>49</x:v>
      </x:c>
      <x:c r="C42" s="31" t="n">
        <x:f>SUM(C39:C41)</x:f>
        <x:v>79</x:v>
      </x:c>
      <x:c r="D42" s="31" t="n">
        <x:f>SUM(D39:D41)</x:f>
        <x:v>125</x:v>
      </x:c>
      <x:c r="E42" s="31"/>
      <x:c r="F42" s="31" t="n">
        <x:f>SUM(F39:F41)</x:f>
        <x:v>5.1</x:v>
      </x:c>
    </x:row>
    <x:row r="43" ht="23" customHeight="1">
      <x:c r="A43" s="2"/>
      <x:c r="B43" s="2"/>
      <x:c r="C43" s="2"/>
      <x:c r="D43" s="2"/>
      <x:c r="E43" s="2"/>
      <x:c r="F43" s="2"/>
    </x:row>
    <x:row r="44" ht="23" customHeight="1">
      <x:c r="A44" s="2" t="str">
        <x:v>4G增量不含认证、通信服务和额外功耗；加入后必须重新核对200 g和5 h。</x:v>
      </x:c>
      <x:c r="B44" s="2"/>
      <x:c r="C44" s="2"/>
      <x:c r="D44" s="2"/>
      <x:c r="E44" s="2"/>
      <x:c r="F44" s="2"/>
    </x:row>
    <x:row r="45" ht="23" customHeight="1">
      <x:c r="A45" s="2"/>
      <x:c r="B45" s="2"/>
      <x:c r="C45" s="2"/>
      <x:c r="D45" s="2"/>
      <x:c r="E45" s="2"/>
      <x:c r="F45" s="2"/>
    </x:row>
    <x:row r="46" ht="23" customHeight="1">
      <x:c r="A46" s="2"/>
      <x:c r="B46" s="2"/>
      <x:c r="C46" s="2"/>
      <x:c r="D46" s="2"/>
      <x:c r="E46" s="2"/>
      <x:c r="F46" s="2"/>
    </x:row>
    <x:row r="47" ht="23" customHeight="1">
      <x:c r="A47" s="2"/>
      <x:c r="B47" s="2"/>
      <x:c r="C47" s="2"/>
      <x:c r="D47" s="2"/>
      <x:c r="E47" s="2"/>
      <x:c r="F47" s="2"/>
    </x:row>
  </x:sheetData>
  <x:pageMargins left="0.7" right="0.7" top="0.75" bottom="0.75" header="0.3" footer="0.3"/>
</x:worksheet>
</file>